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80" windowHeight="8610" tabRatio="601" firstSheet="5" activeTab="6"/>
  </bookViews>
  <sheets>
    <sheet name="Макро" sheetId="1" r:id="rId1"/>
    <sheet name="Инвест. бюджет" sheetId="2" r:id="rId2"/>
    <sheet name="Бюджет продаж" sheetId="3" r:id="rId3"/>
    <sheet name="Бюджет прям. мат. расх." sheetId="4" r:id="rId4"/>
    <sheet name="Бюджет накл. рас." sheetId="5" r:id="rId5"/>
    <sheet name="Бюджет расх. на оплату труда" sheetId="6" r:id="rId6"/>
    <sheet name="Бюджет налог." sheetId="7" r:id="rId7"/>
    <sheet name="Источники фин. средств" sheetId="8" r:id="rId8"/>
    <sheet name="Прибыли и убытки" sheetId="9" r:id="rId9"/>
    <sheet name="Движение денежных средств" sheetId="10" r:id="rId10"/>
    <sheet name="Срок окупаемости" sheetId="11" r:id="rId11"/>
  </sheets>
  <definedNames>
    <definedName name="_xlnm.Print_Area" localSheetId="9">'Движение денежных средств'!$A:$IV</definedName>
    <definedName name="_xlnm.Print_Area" localSheetId="1">'Инвест. бюджет'!$A:$IV</definedName>
  </definedNames>
  <calcPr fullCalcOnLoad="1"/>
</workbook>
</file>

<file path=xl/sharedStrings.xml><?xml version="1.0" encoding="utf-8"?>
<sst xmlns="http://schemas.openxmlformats.org/spreadsheetml/2006/main" count="279" uniqueCount="221">
  <si>
    <t>№</t>
  </si>
  <si>
    <t>Этапы проекта</t>
  </si>
  <si>
    <t>Сумма</t>
  </si>
  <si>
    <t>Список должностей</t>
  </si>
  <si>
    <t>Продукт</t>
  </si>
  <si>
    <t>Наименование сырья</t>
  </si>
  <si>
    <t>Ед. изм.</t>
  </si>
  <si>
    <t>Расход</t>
  </si>
  <si>
    <t>Займ</t>
  </si>
  <si>
    <t>Дата</t>
  </si>
  <si>
    <t>Ставка %</t>
  </si>
  <si>
    <t>Порядок возврата основной суммы</t>
  </si>
  <si>
    <t>1</t>
  </si>
  <si>
    <t>2</t>
  </si>
  <si>
    <t>3</t>
  </si>
  <si>
    <t>4</t>
  </si>
  <si>
    <t>5</t>
  </si>
  <si>
    <t>6</t>
  </si>
  <si>
    <t>Итого (4)х(5)</t>
  </si>
  <si>
    <t>Собственный капитал</t>
  </si>
  <si>
    <t>Наименование статьи</t>
  </si>
  <si>
    <t>Денежные средства на начало периода</t>
  </si>
  <si>
    <t>Затраты на приобретение активов</t>
  </si>
  <si>
    <t>Собственный (акционерный) капитал</t>
  </si>
  <si>
    <t>Выплаты в погашение займов</t>
  </si>
  <si>
    <t>Выплаты процентов по займам</t>
  </si>
  <si>
    <t>Банковские вклады</t>
  </si>
  <si>
    <t>Доходы по банковским вкладам</t>
  </si>
  <si>
    <t>Выплаты дивидендов</t>
  </si>
  <si>
    <t>Итого:</t>
  </si>
  <si>
    <t>Чистый объем продаж</t>
  </si>
  <si>
    <t>Сырье и материалы</t>
  </si>
  <si>
    <t>Проценты по кредитам</t>
  </si>
  <si>
    <t>ЧИСТАЯ ПРИБЫЛЬ</t>
  </si>
  <si>
    <t>Поквартальные выплаты</t>
  </si>
  <si>
    <t>Директор</t>
  </si>
  <si>
    <t>Месячный оклад (руб.)</t>
  </si>
  <si>
    <t>весь проект</t>
  </si>
  <si>
    <t>период пр-ва</t>
  </si>
  <si>
    <t>Кредит</t>
  </si>
  <si>
    <t>ежемесячно</t>
  </si>
  <si>
    <t>Убытки предыдущих периодов</t>
  </si>
  <si>
    <t>Инвестиционные затраты (руб.)</t>
  </si>
  <si>
    <t>Всего инвестиционные затраты:</t>
  </si>
  <si>
    <t>Инвестиционные затраты заносятся в таблицу "План движения денежных средств" (графы "Затраты на приобретение активов", "Другие издержки подготовительных периодов") в те периоды, в которые они будут реально производиться.</t>
  </si>
  <si>
    <t>Прочие налоги</t>
  </si>
  <si>
    <t>Наименование издержек</t>
  </si>
  <si>
    <t xml:space="preserve">Период использования работников </t>
  </si>
  <si>
    <t>Таблица 1</t>
  </si>
  <si>
    <t>Таблица 2</t>
  </si>
  <si>
    <t>Таблица 3</t>
  </si>
  <si>
    <t>Таблица 4</t>
  </si>
  <si>
    <t>Таблица 6</t>
  </si>
  <si>
    <t>Таблица 8</t>
  </si>
  <si>
    <t>Таблица 9</t>
  </si>
  <si>
    <t>Таблица 10</t>
  </si>
  <si>
    <t>Электроэнергия</t>
  </si>
  <si>
    <t xml:space="preserve">Заемный капитал  </t>
  </si>
  <si>
    <t>Арендная плата</t>
  </si>
  <si>
    <t>Коммунальные платежи</t>
  </si>
  <si>
    <t>Реклама</t>
  </si>
  <si>
    <t xml:space="preserve">2-ой месяц </t>
  </si>
  <si>
    <t>Срок.мес.</t>
  </si>
  <si>
    <t>Закупка производственного борудования, в том числе:</t>
  </si>
  <si>
    <t>Закупка прочего оборудования, в том числе:</t>
  </si>
  <si>
    <t>ПРИБЫЛЬ ОТ ПРОДАЖ</t>
  </si>
  <si>
    <t>Зарплата административного персонала с учетом налогов</t>
  </si>
  <si>
    <t>Продажа активов</t>
  </si>
  <si>
    <t>Макроэкономические предположения</t>
  </si>
  <si>
    <t>Ожидаемая инфляция</t>
  </si>
  <si>
    <t>Обменный курс RUB/USD</t>
  </si>
  <si>
    <t>Обменный курс RUB/EURO</t>
  </si>
  <si>
    <t>Коэффициент EURO/USD</t>
  </si>
  <si>
    <t>Базовые индексы роста цен</t>
  </si>
  <si>
    <t>1 год</t>
  </si>
  <si>
    <t>2 год</t>
  </si>
  <si>
    <t>3 год</t>
  </si>
  <si>
    <t>Инфляция и курсы валют</t>
  </si>
  <si>
    <t>Итого</t>
  </si>
  <si>
    <t>Цена сырья за единицу измерения, руб.</t>
  </si>
  <si>
    <t>Рентабельность по чистой прибыли,%</t>
  </si>
  <si>
    <t xml:space="preserve">   продажи</t>
  </si>
  <si>
    <t xml:space="preserve">   сырье и материалы</t>
  </si>
  <si>
    <t xml:space="preserve">   электричество</t>
  </si>
  <si>
    <t xml:space="preserve">   газ</t>
  </si>
  <si>
    <t xml:space="preserve">   вода</t>
  </si>
  <si>
    <t xml:space="preserve">   оплата труда</t>
  </si>
  <si>
    <t xml:space="preserve">   прочие производственные затраты</t>
  </si>
  <si>
    <t>Коммерческие расходы</t>
  </si>
  <si>
    <t>Итого фонд оплаты труда</t>
  </si>
  <si>
    <t>Сдельная заработная плата с учетом налогов</t>
  </si>
  <si>
    <t>Выплата кредита</t>
  </si>
  <si>
    <t>Остаток кредита</t>
  </si>
  <si>
    <t>Процент по кредитам</t>
  </si>
  <si>
    <t xml:space="preserve">с 2 месяца </t>
  </si>
  <si>
    <t>Источники финансовых средств, тыс.руб.</t>
  </si>
  <si>
    <t>Поступление собственного капитала</t>
  </si>
  <si>
    <t>Поступления от продаж, тыс.руб.</t>
  </si>
  <si>
    <t>Информация, занесенная в данную таблицу, автоматически переносится в соответствующие графы "Плана прибылей и убытков" на протяжении всего периода проекта.  Названия статей затрат можно изменить или добавить.</t>
  </si>
  <si>
    <t>План по прибылям и убыткам (тыс. руб)</t>
  </si>
  <si>
    <t>Выручка от реализации товаров, услуг</t>
  </si>
  <si>
    <t>Таблица 5</t>
  </si>
  <si>
    <t>Бюджет общих накладных расходов, тыс.руб.</t>
  </si>
  <si>
    <t>Таблица 12</t>
  </si>
  <si>
    <t>Расчет срока окупаемости</t>
  </si>
  <si>
    <t>Наименование</t>
  </si>
  <si>
    <t>Бюджет налоговых платежей</t>
  </si>
  <si>
    <t>3. Инвстиционные затраты</t>
  </si>
  <si>
    <t>Транспортный налог</t>
  </si>
  <si>
    <t xml:space="preserve"> л.с.</t>
  </si>
  <si>
    <t>Налог, руб.</t>
  </si>
  <si>
    <t>Ставки транспортного налога</t>
  </si>
  <si>
    <t>Автомобили грузовые</t>
  </si>
  <si>
    <t>&gt; 150</t>
  </si>
  <si>
    <t>до 200</t>
  </si>
  <si>
    <t>&gt; 200</t>
  </si>
  <si>
    <t>до 250</t>
  </si>
  <si>
    <t>&gt; 250</t>
  </si>
  <si>
    <t>Автомобили легковые</t>
  </si>
  <si>
    <t>до 100</t>
  </si>
  <si>
    <t>&gt; 100</t>
  </si>
  <si>
    <t>до 150</t>
  </si>
  <si>
    <t>Наименование автомобиля</t>
  </si>
  <si>
    <t>ставка руб./л.с.</t>
  </si>
  <si>
    <t>ИТОГО, транспортный налог в год</t>
  </si>
  <si>
    <t>Таблица 11</t>
  </si>
  <si>
    <t>4. Инвстиционные затраты нарастающим итогом</t>
  </si>
  <si>
    <t>5. Сальдо строк 2,4</t>
  </si>
  <si>
    <t>Управление</t>
  </si>
  <si>
    <t>Производственный персонал</t>
  </si>
  <si>
    <t>Вспомогательный персонал</t>
  </si>
  <si>
    <t>Итого управление</t>
  </si>
  <si>
    <t>Итого производственный персонал</t>
  </si>
  <si>
    <t>Итого вспомогательный персонал</t>
  </si>
  <si>
    <t>Кол-во работни-ков</t>
  </si>
  <si>
    <t>Итого налоги</t>
  </si>
  <si>
    <t>Налог на землю</t>
  </si>
  <si>
    <t>Поступление кредита</t>
  </si>
  <si>
    <t>Чистая прибыль нарастающим итогом</t>
  </si>
  <si>
    <t>Справочно:</t>
  </si>
  <si>
    <t>Страхование от несчастных случаев на производстве</t>
  </si>
  <si>
    <t>Заработная плата персонала отражается без учета налогов с ФОТ.  Налоги на фонд оплаты труда начисляются автоматически с учетом установленных законодательством размеров.</t>
  </si>
  <si>
    <t>Кредит на начало периода</t>
  </si>
  <si>
    <t>Данные о собственном и заемном капитале заносятся в соответствующие графы "Плана движения денежных средств"  автоматически в периоды  поступления и выплат денежных средств.</t>
  </si>
  <si>
    <t>Оборудование 1</t>
  </si>
  <si>
    <t>Продукт 1</t>
  </si>
  <si>
    <t>Продукт 2</t>
  </si>
  <si>
    <t>Продукт 3</t>
  </si>
  <si>
    <t>Продукт 4</t>
  </si>
  <si>
    <t>Материап 1</t>
  </si>
  <si>
    <t>Материап 2</t>
  </si>
  <si>
    <t>Материап 3</t>
  </si>
  <si>
    <t>Материап 4</t>
  </si>
  <si>
    <t>Материал 1</t>
  </si>
  <si>
    <t>Материал 2</t>
  </si>
  <si>
    <t>Материал 3</t>
  </si>
  <si>
    <t>Материал 4</t>
  </si>
  <si>
    <t>Расходы на содержание офиса</t>
  </si>
  <si>
    <t xml:space="preserve">Цена, руб. </t>
  </si>
  <si>
    <t>Расчет показателей эффективности</t>
  </si>
  <si>
    <t>Средняя норма прибыли по инвестициям, %</t>
  </si>
  <si>
    <t>Чистая величина дохода, тыс.руб.</t>
  </si>
  <si>
    <t>Бухгалтер</t>
  </si>
  <si>
    <t>Кол-во</t>
  </si>
  <si>
    <t>Итого 2012 г.</t>
  </si>
  <si>
    <t>Итого 2013 г.</t>
  </si>
  <si>
    <t>Кэш Фло  от производственной деятельности</t>
  </si>
  <si>
    <t>Кэш Фло от инвестиционной деятельности</t>
  </si>
  <si>
    <t>Кэш Фло от финансовой деятельности</t>
  </si>
  <si>
    <t>Кэш баланс на конец периода</t>
  </si>
  <si>
    <t>Итого 2013 год</t>
  </si>
  <si>
    <t>1 кв. 2014 г</t>
  </si>
  <si>
    <t>2 кв. 2014 г</t>
  </si>
  <si>
    <t>3 кв. 2014 г</t>
  </si>
  <si>
    <t>4 кв. 2014 г</t>
  </si>
  <si>
    <t>2015 год</t>
  </si>
  <si>
    <t>Итого 2014 год</t>
  </si>
  <si>
    <t>Итоговые суммы строк "Поступления от сбыта" переносятся в "План движения денежных средств (графа: "Посступления от сбыта продукции") на протяжении всего проета. Если величина сбыта меняется от месяца к месяцу, изменения вносятся в данную таблицу.</t>
  </si>
  <si>
    <t>Страховые выплаты</t>
  </si>
  <si>
    <t>Инвестиционный  бюджет, руб.</t>
  </si>
  <si>
    <t xml:space="preserve">Стоимость этапа, руб. </t>
  </si>
  <si>
    <t>Бюджет продаж в натуральном выражении</t>
  </si>
  <si>
    <t>Периодич-ность выплат процентов</t>
  </si>
  <si>
    <t>Наименование налога</t>
  </si>
  <si>
    <t>1.</t>
  </si>
  <si>
    <t>1.1.</t>
  </si>
  <si>
    <t>2.</t>
  </si>
  <si>
    <t>2.1.</t>
  </si>
  <si>
    <t>3.</t>
  </si>
  <si>
    <t>4.</t>
  </si>
  <si>
    <t>5.</t>
  </si>
  <si>
    <t>Итого оборудование:</t>
  </si>
  <si>
    <t>Итого другие затраты:</t>
  </si>
  <si>
    <t>Прямые расходы на единицу продукции, руб.</t>
  </si>
  <si>
    <t xml:space="preserve">Бюджет прямых материальных расходов, тыс.руб. </t>
  </si>
  <si>
    <t>Общепроизводственные расходы</t>
  </si>
  <si>
    <t>Административные расходы</t>
  </si>
  <si>
    <t>Бюджет расходов на оплату труда</t>
  </si>
  <si>
    <t>Выручка от реализации товаров и услуг</t>
  </si>
  <si>
    <t>Налоги с продаж</t>
  </si>
  <si>
    <t>Другие прямые расходы</t>
  </si>
  <si>
    <t>Суммарные прямые расходы</t>
  </si>
  <si>
    <t>Накладные расходы</t>
  </si>
  <si>
    <t>Прочие доходы</t>
  </si>
  <si>
    <t>Прочие расходы</t>
  </si>
  <si>
    <t>План движения денежных средств (тыс.руб.)</t>
  </si>
  <si>
    <t>Прямые производственные расходы</t>
  </si>
  <si>
    <t>МАРЖИНАЛЬНАЯ ПРИБЫЛЬ</t>
  </si>
  <si>
    <t>Суммарные накладные расходы</t>
  </si>
  <si>
    <t>ПРИБЫЛЬ ДО ВЫПЛАТЫ НАЛОГА</t>
  </si>
  <si>
    <t>НАЛОГООБЛАГАЕМАЯ ПРИБЫЛЬ</t>
  </si>
  <si>
    <t>Другие инвестиционные затраты</t>
  </si>
  <si>
    <t>1. Чистая выручка (Кэш Фло) от производственной деятельности</t>
  </si>
  <si>
    <t>2. Чистая выручка (Кэш Фло) от производственной деятельности нарастающим итогом</t>
  </si>
  <si>
    <t>Расчет уровня (точки) безубыточности, тыс.руб.</t>
  </si>
  <si>
    <t>Выручка от  продаж</t>
  </si>
  <si>
    <t>Прямые расходы</t>
  </si>
  <si>
    <t>Уровень безубыточности</t>
  </si>
  <si>
    <t>Налог на прибыль, 0%</t>
  </si>
  <si>
    <t>Единый налог (6%)</t>
  </si>
  <si>
    <t>Оплата стоимости патента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</si>
</sst>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d/m"/>
    <numFmt numFmtId="166" formatCode="0.0000"/>
    <numFmt numFmtId="167" formatCode="#,##0.00_р_."/>
    <numFmt numFmtId="168" formatCode="#,##0.00&quot;р.&quot;"/>
    <numFmt numFmtId="169" formatCode="0.000"/>
    <numFmt numFmtId="170" formatCode="#,##0_р_.;[Red]#,##0_р_."/>
    <numFmt numFmtId="171" formatCode="0.0%"/>
    <numFmt numFmtId="172" formatCode="#,##0.000"/>
    <numFmt numFmtId="173" formatCode="#,##0.0"/>
    <numFmt numFmtId="174" formatCode="0.0"/>
  </numFmts>
  <fonts count="24">
    <font>
      <sz val="12"/>
      <name val="Tahoma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Tahoma"/>
      <family val="2"/>
    </font>
    <font>
      <sz val="10"/>
      <color indexed="8"/>
      <name val="Times New Roman"/>
      <family val="1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16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/>
    </xf>
    <xf numFmtId="173" fontId="4" fillId="0" borderId="1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/>
    </xf>
    <xf numFmtId="173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3" fontId="4" fillId="0" borderId="1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1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12" fillId="0" borderId="0" xfId="0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73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right" wrapText="1"/>
    </xf>
    <xf numFmtId="17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9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3" fontId="4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73" fontId="15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8" fontId="5" fillId="0" borderId="6" xfId="0" applyNumberFormat="1" applyFont="1" applyFill="1" applyBorder="1" applyAlignment="1">
      <alignment horizontal="center" wrapText="1"/>
    </xf>
    <xf numFmtId="169" fontId="4" fillId="0" borderId="1" xfId="0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center" wrapText="1"/>
    </xf>
    <xf numFmtId="164" fontId="5" fillId="0" borderId="0" xfId="0" applyNumberFormat="1" applyFont="1" applyBorder="1" applyAlignment="1" quotePrefix="1">
      <alignment horizont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169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5" fillId="0" borderId="6" xfId="0" applyFont="1" applyBorder="1" applyAlignment="1" quotePrefix="1">
      <alignment horizontal="center" wrapText="1"/>
    </xf>
    <xf numFmtId="169" fontId="5" fillId="0" borderId="6" xfId="0" applyNumberFormat="1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wrapText="1"/>
    </xf>
    <xf numFmtId="173" fontId="4" fillId="0" borderId="2" xfId="0" applyNumberFormat="1" applyFont="1" applyBorder="1" applyAlignment="1">
      <alignment horizontal="center" wrapText="1"/>
    </xf>
    <xf numFmtId="173" fontId="4" fillId="0" borderId="2" xfId="0" applyNumberFormat="1" applyFont="1" applyBorder="1" applyAlignment="1">
      <alignment horizontal="right" wrapText="1"/>
    </xf>
    <xf numFmtId="173" fontId="4" fillId="0" borderId="2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173" fontId="4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73" fontId="4" fillId="0" borderId="6" xfId="0" applyNumberFormat="1" applyFont="1" applyBorder="1" applyAlignment="1">
      <alignment wrapText="1"/>
    </xf>
    <xf numFmtId="173" fontId="4" fillId="0" borderId="21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6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right" wrapText="1"/>
    </xf>
    <xf numFmtId="1" fontId="10" fillId="0" borderId="0" xfId="0" applyNumberFormat="1" applyFont="1" applyFill="1" applyBorder="1" applyAlignment="1">
      <alignment horizontal="center"/>
    </xf>
    <xf numFmtId="171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1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" fontId="9" fillId="0" borderId="11" xfId="0" applyNumberFormat="1" applyFont="1" applyBorder="1" applyAlignment="1">
      <alignment/>
    </xf>
    <xf numFmtId="0" fontId="9" fillId="0" borderId="20" xfId="0" applyFont="1" applyBorder="1" applyAlignment="1">
      <alignment horizontal="left" wrapText="1"/>
    </xf>
    <xf numFmtId="4" fontId="9" fillId="0" borderId="6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" fontId="10" fillId="0" borderId="2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68" fontId="5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wrapText="1"/>
    </xf>
    <xf numFmtId="164" fontId="4" fillId="0" borderId="23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/>
      <protection locked="0"/>
    </xf>
    <xf numFmtId="0" fontId="5" fillId="2" borderId="2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173" fontId="5" fillId="2" borderId="29" xfId="0" applyNumberFormat="1" applyFont="1" applyFill="1" applyBorder="1" applyAlignment="1">
      <alignment horizontal="center"/>
    </xf>
    <xf numFmtId="173" fontId="5" fillId="2" borderId="3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wrapText="1"/>
    </xf>
    <xf numFmtId="164" fontId="5" fillId="0" borderId="21" xfId="0" applyNumberFormat="1" applyFont="1" applyBorder="1" applyAlignment="1" quotePrefix="1">
      <alignment horizontal="center" wrapText="1"/>
    </xf>
    <xf numFmtId="0" fontId="5" fillId="0" borderId="22" xfId="0" applyFont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20" xfId="0" applyFont="1" applyFill="1" applyBorder="1" applyAlignment="1">
      <alignment wrapText="1"/>
    </xf>
    <xf numFmtId="169" fontId="5" fillId="0" borderId="6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173" fontId="5" fillId="2" borderId="6" xfId="0" applyNumberFormat="1" applyFont="1" applyFill="1" applyBorder="1" applyAlignment="1">
      <alignment wrapText="1"/>
    </xf>
    <xf numFmtId="173" fontId="5" fillId="2" borderId="21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/>
    </xf>
    <xf numFmtId="173" fontId="5" fillId="2" borderId="6" xfId="0" applyNumberFormat="1" applyFont="1" applyFill="1" applyBorder="1" applyAlignment="1">
      <alignment horizontal="center"/>
    </xf>
    <xf numFmtId="173" fontId="5" fillId="2" borderId="21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173" fontId="4" fillId="0" borderId="2" xfId="0" applyNumberFormat="1" applyFont="1" applyBorder="1" applyAlignment="1">
      <alignment vertical="top" wrapText="1"/>
    </xf>
    <xf numFmtId="173" fontId="4" fillId="0" borderId="1" xfId="0" applyNumberFormat="1" applyFont="1" applyBorder="1" applyAlignment="1">
      <alignment vertical="top" wrapText="1"/>
    </xf>
    <xf numFmtId="173" fontId="5" fillId="2" borderId="6" xfId="0" applyNumberFormat="1" applyFont="1" applyFill="1" applyBorder="1" applyAlignment="1">
      <alignment vertical="top" wrapText="1"/>
    </xf>
    <xf numFmtId="173" fontId="5" fillId="2" borderId="21" xfId="0" applyNumberFormat="1" applyFont="1" applyFill="1" applyBorder="1" applyAlignment="1">
      <alignment vertical="top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 wrapText="1"/>
    </xf>
    <xf numFmtId="173" fontId="5" fillId="0" borderId="1" xfId="0" applyNumberFormat="1" applyFont="1" applyBorder="1" applyAlignment="1" applyProtection="1">
      <alignment horizontal="right" vertical="top"/>
      <protection locked="0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173" fontId="5" fillId="0" borderId="1" xfId="0" applyNumberFormat="1" applyFont="1" applyFill="1" applyBorder="1" applyAlignment="1">
      <alignment horizontal="right" vertical="top"/>
    </xf>
    <xf numFmtId="0" fontId="5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173" fontId="4" fillId="0" borderId="11" xfId="0" applyNumberFormat="1" applyFont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right" vertical="center"/>
    </xf>
    <xf numFmtId="1" fontId="4" fillId="0" borderId="33" xfId="0" applyNumberFormat="1" applyFont="1" applyBorder="1" applyAlignment="1">
      <alignment wrapText="1"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173" fontId="5" fillId="2" borderId="1" xfId="0" applyNumberFormat="1" applyFont="1" applyFill="1" applyBorder="1" applyAlignment="1">
      <alignment horizontal="right" vertical="top"/>
    </xf>
    <xf numFmtId="173" fontId="18" fillId="2" borderId="1" xfId="0" applyNumberFormat="1" applyFont="1" applyFill="1" applyBorder="1" applyAlignment="1">
      <alignment horizontal="right" vertical="top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173" fontId="5" fillId="0" borderId="11" xfId="0" applyNumberFormat="1" applyFont="1" applyBorder="1" applyAlignment="1" applyProtection="1">
      <alignment horizontal="right" vertical="top"/>
      <protection locked="0"/>
    </xf>
    <xf numFmtId="0" fontId="4" fillId="0" borderId="10" xfId="0" applyNumberFormat="1" applyFont="1" applyBorder="1" applyAlignment="1" applyProtection="1">
      <alignment horizontal="left" vertical="top" wrapText="1"/>
      <protection locked="0"/>
    </xf>
    <xf numFmtId="173" fontId="4" fillId="0" borderId="11" xfId="0" applyNumberFormat="1" applyFont="1" applyBorder="1" applyAlignment="1" applyProtection="1">
      <alignment horizontal="right" vertical="top"/>
      <protection locked="0"/>
    </xf>
    <xf numFmtId="0" fontId="4" fillId="0" borderId="10" xfId="0" applyNumberFormat="1" applyFont="1" applyFill="1" applyBorder="1" applyAlignment="1">
      <alignment horizontal="left" vertical="top" wrapText="1"/>
    </xf>
    <xf numFmtId="173" fontId="4" fillId="0" borderId="11" xfId="0" applyNumberFormat="1" applyFont="1" applyFill="1" applyBorder="1" applyAlignment="1">
      <alignment horizontal="right" vertical="top"/>
    </xf>
    <xf numFmtId="0" fontId="5" fillId="2" borderId="10" xfId="0" applyNumberFormat="1" applyFont="1" applyFill="1" applyBorder="1" applyAlignment="1">
      <alignment vertical="top" wrapText="1"/>
    </xf>
    <xf numFmtId="173" fontId="5" fillId="2" borderId="11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 applyProtection="1">
      <alignment vertical="top" wrapText="1"/>
      <protection locked="0"/>
    </xf>
    <xf numFmtId="0" fontId="18" fillId="2" borderId="10" xfId="0" applyNumberFormat="1" applyFont="1" applyFill="1" applyBorder="1" applyAlignment="1">
      <alignment vertical="top" wrapText="1"/>
    </xf>
    <xf numFmtId="173" fontId="18" fillId="2" borderId="11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vertical="top" wrapText="1"/>
    </xf>
    <xf numFmtId="173" fontId="5" fillId="0" borderId="11" xfId="0" applyNumberFormat="1" applyFont="1" applyFill="1" applyBorder="1" applyAlignment="1">
      <alignment horizontal="right" vertical="top"/>
    </xf>
    <xf numFmtId="0" fontId="5" fillId="2" borderId="20" xfId="0" applyNumberFormat="1" applyFont="1" applyFill="1" applyBorder="1" applyAlignment="1">
      <alignment vertical="top" wrapText="1"/>
    </xf>
    <xf numFmtId="173" fontId="5" fillId="2" borderId="6" xfId="0" applyNumberFormat="1" applyFont="1" applyFill="1" applyBorder="1" applyAlignment="1">
      <alignment horizontal="right" vertical="top"/>
    </xf>
    <xf numFmtId="173" fontId="5" fillId="2" borderId="21" xfId="0" applyNumberFormat="1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3" fontId="4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1" xfId="0" applyNumberFormat="1" applyFont="1" applyBorder="1" applyAlignment="1">
      <alignment vertical="center"/>
    </xf>
    <xf numFmtId="0" fontId="5" fillId="2" borderId="20" xfId="0" applyFont="1" applyFill="1" applyBorder="1" applyAlignment="1">
      <alignment vertical="center" wrapText="1"/>
    </xf>
    <xf numFmtId="173" fontId="5" fillId="2" borderId="6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2" fillId="0" borderId="3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3" fillId="0" borderId="37" xfId="0" applyNumberFormat="1" applyFont="1" applyBorder="1" applyAlignment="1">
      <alignment wrapText="1"/>
    </xf>
    <xf numFmtId="3" fontId="2" fillId="0" borderId="38" xfId="0" applyNumberFormat="1" applyFont="1" applyBorder="1" applyAlignment="1">
      <alignment/>
    </xf>
    <xf numFmtId="0" fontId="3" fillId="0" borderId="37" xfId="0" applyFont="1" applyFill="1" applyBorder="1" applyAlignment="1">
      <alignment wrapText="1"/>
    </xf>
    <xf numFmtId="172" fontId="3" fillId="0" borderId="38" xfId="0" applyNumberFormat="1" applyFont="1" applyFill="1" applyBorder="1" applyAlignment="1">
      <alignment horizontal="center" wrapText="1"/>
    </xf>
    <xf numFmtId="3" fontId="3" fillId="0" borderId="38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2" fillId="0" borderId="39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33" xfId="0" applyNumberFormat="1" applyFont="1" applyBorder="1" applyAlignment="1">
      <alignment wrapText="1"/>
    </xf>
    <xf numFmtId="3" fontId="2" fillId="0" borderId="34" xfId="0" applyNumberFormat="1" applyFont="1" applyBorder="1" applyAlignment="1">
      <alignment/>
    </xf>
    <xf numFmtId="0" fontId="3" fillId="2" borderId="33" xfId="0" applyFont="1" applyFill="1" applyBorder="1" applyAlignment="1">
      <alignment wrapText="1"/>
    </xf>
    <xf numFmtId="3" fontId="3" fillId="2" borderId="34" xfId="0" applyNumberFormat="1" applyFont="1" applyFill="1" applyBorder="1" applyAlignment="1">
      <alignment/>
    </xf>
    <xf numFmtId="172" fontId="3" fillId="2" borderId="34" xfId="0" applyNumberFormat="1" applyFont="1" applyFill="1" applyBorder="1" applyAlignment="1">
      <alignment/>
    </xf>
    <xf numFmtId="3" fontId="3" fillId="2" borderId="35" xfId="0" applyNumberFormat="1" applyFont="1" applyFill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73" fontId="5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73" fontId="4" fillId="0" borderId="3" xfId="0" applyNumberFormat="1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73" fontId="5" fillId="0" borderId="3" xfId="0" applyNumberFormat="1" applyFont="1" applyBorder="1" applyAlignment="1">
      <alignment vertical="top" wrapText="1"/>
    </xf>
    <xf numFmtId="0" fontId="5" fillId="0" borderId="43" xfId="0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173" fontId="5" fillId="0" borderId="44" xfId="0" applyNumberFormat="1" applyFont="1" applyBorder="1" applyAlignment="1">
      <alignment vertical="top" wrapText="1"/>
    </xf>
    <xf numFmtId="173" fontId="2" fillId="0" borderId="45" xfId="0" applyNumberFormat="1" applyFont="1" applyFill="1" applyBorder="1" applyAlignment="1">
      <alignment wrapText="1"/>
    </xf>
    <xf numFmtId="173" fontId="2" fillId="0" borderId="46" xfId="0" applyNumberFormat="1" applyFont="1" applyFill="1" applyBorder="1" applyAlignment="1">
      <alignment wrapText="1"/>
    </xf>
    <xf numFmtId="173" fontId="3" fillId="2" borderId="47" xfId="0" applyNumberFormat="1" applyFont="1" applyFill="1" applyBorder="1" applyAlignment="1">
      <alignment vertical="center" wrapText="1"/>
    </xf>
    <xf numFmtId="173" fontId="2" fillId="0" borderId="2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3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center"/>
    </xf>
    <xf numFmtId="173" fontId="2" fillId="0" borderId="1" xfId="0" applyNumberFormat="1" applyFont="1" applyBorder="1" applyAlignment="1">
      <alignment/>
    </xf>
    <xf numFmtId="173" fontId="2" fillId="0" borderId="1" xfId="0" applyNumberFormat="1" applyFont="1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3" fillId="2" borderId="6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0" fontId="4" fillId="0" borderId="3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2" fillId="0" borderId="11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0" fontId="3" fillId="0" borderId="21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164" fontId="4" fillId="0" borderId="19" xfId="0" applyNumberFormat="1" applyFont="1" applyBorder="1" applyAlignment="1">
      <alignment vertical="top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2" borderId="18" xfId="0" applyNumberFormat="1" applyFont="1" applyFill="1" applyBorder="1" applyAlignment="1">
      <alignment horizontal="left" vertical="top" wrapText="1"/>
    </xf>
    <xf numFmtId="173" fontId="5" fillId="2" borderId="19" xfId="0" applyNumberFormat="1" applyFont="1" applyFill="1" applyBorder="1" applyAlignment="1">
      <alignment horizontal="right" vertical="center"/>
    </xf>
    <xf numFmtId="173" fontId="5" fillId="2" borderId="31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173" fontId="4" fillId="0" borderId="19" xfId="0" applyNumberFormat="1" applyFont="1" applyBorder="1" applyAlignment="1">
      <alignment vertical="center"/>
    </xf>
    <xf numFmtId="173" fontId="4" fillId="0" borderId="31" xfId="0" applyNumberFormat="1" applyFont="1" applyBorder="1" applyAlignment="1">
      <alignment vertical="center"/>
    </xf>
    <xf numFmtId="173" fontId="5" fillId="2" borderId="21" xfId="0" applyNumberFormat="1" applyFont="1" applyFill="1" applyBorder="1" applyAlignment="1">
      <alignment vertical="center"/>
    </xf>
    <xf numFmtId="173" fontId="5" fillId="2" borderId="6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wrapText="1"/>
    </xf>
    <xf numFmtId="0" fontId="15" fillId="0" borderId="15" xfId="0" applyFont="1" applyBorder="1" applyAlignment="1">
      <alignment wrapText="1"/>
    </xf>
    <xf numFmtId="173" fontId="20" fillId="0" borderId="17" xfId="0" applyNumberFormat="1" applyFont="1" applyBorder="1" applyAlignment="1">
      <alignment horizontal="center"/>
    </xf>
    <xf numFmtId="0" fontId="15" fillId="0" borderId="18" xfId="0" applyFont="1" applyBorder="1" applyAlignment="1">
      <alignment wrapText="1"/>
    </xf>
    <xf numFmtId="174" fontId="15" fillId="0" borderId="31" xfId="0" applyNumberFormat="1" applyFont="1" applyBorder="1" applyAlignment="1">
      <alignment/>
    </xf>
    <xf numFmtId="0" fontId="15" fillId="0" borderId="20" xfId="0" applyFont="1" applyBorder="1" applyAlignment="1">
      <alignment wrapText="1"/>
    </xf>
    <xf numFmtId="173" fontId="15" fillId="0" borderId="21" xfId="0" applyNumberFormat="1" applyFont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73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Border="1" applyAlignment="1">
      <alignment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21" xfId="0" applyNumberFormat="1" applyFont="1" applyBorder="1" applyAlignment="1">
      <alignment horizontal="right" wrapText="1"/>
    </xf>
    <xf numFmtId="0" fontId="3" fillId="0" borderId="38" xfId="0" applyFont="1" applyFill="1" applyBorder="1" applyAlignment="1">
      <alignment horizontal="center" wrapText="1"/>
    </xf>
    <xf numFmtId="173" fontId="5" fillId="0" borderId="1" xfId="0" applyNumberFormat="1" applyFont="1" applyBorder="1" applyAlignment="1">
      <alignment horizontal="right" vertical="center"/>
    </xf>
    <xf numFmtId="173" fontId="20" fillId="0" borderId="0" xfId="0" applyNumberFormat="1" applyFont="1" applyBorder="1" applyAlignment="1">
      <alignment horizontal="center"/>
    </xf>
    <xf numFmtId="174" fontId="15" fillId="0" borderId="0" xfId="0" applyNumberFormat="1" applyFont="1" applyBorder="1" applyAlignment="1">
      <alignment/>
    </xf>
    <xf numFmtId="173" fontId="15" fillId="0" borderId="0" xfId="0" applyNumberFormat="1" applyFont="1" applyBorder="1" applyAlignment="1">
      <alignment/>
    </xf>
    <xf numFmtId="0" fontId="5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73" fontId="5" fillId="0" borderId="8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173" fontId="5" fillId="0" borderId="50" xfId="0" applyNumberFormat="1" applyFont="1" applyBorder="1" applyAlignment="1">
      <alignment horizontal="center"/>
    </xf>
    <xf numFmtId="173" fontId="5" fillId="0" borderId="31" xfId="0" applyNumberFormat="1" applyFont="1" applyBorder="1" applyAlignment="1">
      <alignment horizontal="center"/>
    </xf>
    <xf numFmtId="173" fontId="5" fillId="0" borderId="23" xfId="0" applyNumberFormat="1" applyFont="1" applyBorder="1" applyAlignment="1">
      <alignment horizontal="center"/>
    </xf>
    <xf numFmtId="173" fontId="5" fillId="0" borderId="49" xfId="0" applyNumberFormat="1" applyFont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73" fontId="5" fillId="0" borderId="1" xfId="0" applyNumberFormat="1" applyFont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173" fontId="5" fillId="0" borderId="1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vertical="top" wrapText="1"/>
    </xf>
    <xf numFmtId="173" fontId="5" fillId="0" borderId="0" xfId="0" applyNumberFormat="1" applyFont="1" applyBorder="1" applyAlignment="1">
      <alignment vertical="top" wrapText="1"/>
    </xf>
    <xf numFmtId="173" fontId="5" fillId="0" borderId="2" xfId="0" applyNumberFormat="1" applyFont="1" applyBorder="1" applyAlignment="1">
      <alignment vertical="top" wrapText="1"/>
    </xf>
    <xf numFmtId="173" fontId="5" fillId="0" borderId="23" xfId="0" applyNumberFormat="1" applyFont="1" applyBorder="1" applyAlignment="1">
      <alignment vertical="top" wrapText="1"/>
    </xf>
    <xf numFmtId="3" fontId="2" fillId="0" borderId="40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7" fontId="3" fillId="0" borderId="8" xfId="0" applyNumberFormat="1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173" fontId="2" fillId="0" borderId="16" xfId="0" applyNumberFormat="1" applyFont="1" applyBorder="1" applyAlignment="1">
      <alignment wrapText="1"/>
    </xf>
    <xf numFmtId="173" fontId="2" fillId="0" borderId="17" xfId="0" applyNumberFormat="1" applyFont="1" applyBorder="1" applyAlignment="1">
      <alignment wrapText="1"/>
    </xf>
    <xf numFmtId="173" fontId="4" fillId="0" borderId="1" xfId="0" applyNumberFormat="1" applyFont="1" applyBorder="1" applyAlignment="1">
      <alignment vertical="top"/>
    </xf>
    <xf numFmtId="173" fontId="4" fillId="0" borderId="51" xfId="0" applyNumberFormat="1" applyFont="1" applyBorder="1" applyAlignment="1">
      <alignment vertical="top"/>
    </xf>
    <xf numFmtId="173" fontId="5" fillId="0" borderId="2" xfId="0" applyNumberFormat="1" applyFont="1" applyBorder="1" applyAlignment="1">
      <alignment vertical="top" wrapText="1"/>
    </xf>
    <xf numFmtId="173" fontId="5" fillId="0" borderId="23" xfId="0" applyNumberFormat="1" applyFont="1" applyBorder="1" applyAlignment="1">
      <alignment vertical="top" wrapText="1"/>
    </xf>
    <xf numFmtId="173" fontId="5" fillId="0" borderId="3" xfId="0" applyNumberFormat="1" applyFont="1" applyBorder="1" applyAlignment="1">
      <alignment vertical="top" wrapText="1"/>
    </xf>
    <xf numFmtId="173" fontId="4" fillId="0" borderId="1" xfId="0" applyNumberFormat="1" applyFont="1" applyBorder="1" applyAlignment="1">
      <alignment horizontal="center" vertical="top" wrapText="1"/>
    </xf>
    <xf numFmtId="173" fontId="5" fillId="0" borderId="2" xfId="0" applyNumberFormat="1" applyFont="1" applyBorder="1" applyAlignment="1">
      <alignment horizontal="center" vertical="top" wrapText="1"/>
    </xf>
    <xf numFmtId="173" fontId="5" fillId="0" borderId="3" xfId="0" applyNumberFormat="1" applyFont="1" applyBorder="1" applyAlignment="1">
      <alignment horizontal="center" vertical="top" wrapText="1"/>
    </xf>
    <xf numFmtId="173" fontId="5" fillId="2" borderId="6" xfId="0" applyNumberFormat="1" applyFont="1" applyFill="1" applyBorder="1" applyAlignment="1">
      <alignment horizontal="center" vertical="top" wrapText="1"/>
    </xf>
    <xf numFmtId="17" fontId="5" fillId="0" borderId="16" xfId="0" applyNumberFormat="1" applyFont="1" applyFill="1" applyBorder="1" applyAlignment="1">
      <alignment horizontal="center" vertical="center" wrapText="1"/>
    </xf>
    <xf numFmtId="17" fontId="5" fillId="0" borderId="27" xfId="0" applyNumberFormat="1" applyFont="1" applyFill="1" applyBorder="1" applyAlignment="1">
      <alignment horizontal="center" vertical="center" wrapText="1"/>
    </xf>
    <xf numFmtId="17" fontId="5" fillId="0" borderId="17" xfId="0" applyNumberFormat="1" applyFont="1" applyFill="1" applyBorder="1" applyAlignment="1">
      <alignment horizontal="center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6" xfId="0" applyNumberFormat="1" applyFont="1" applyFill="1" applyBorder="1" applyAlignment="1">
      <alignment horizontal="center" wrapText="1"/>
    </xf>
    <xf numFmtId="17" fontId="5" fillId="0" borderId="21" xfId="0" applyNumberFormat="1" applyFont="1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173" fontId="2" fillId="0" borderId="23" xfId="0" applyNumberFormat="1" applyFont="1" applyFill="1" applyBorder="1" applyAlignment="1">
      <alignment/>
    </xf>
    <xf numFmtId="173" fontId="3" fillId="2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3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wrapText="1"/>
    </xf>
    <xf numFmtId="173" fontId="5" fillId="0" borderId="1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2" borderId="0" xfId="0" applyNumberFormat="1" applyFont="1" applyFill="1" applyBorder="1" applyAlignment="1">
      <alignment horizontal="right" vertical="center"/>
    </xf>
    <xf numFmtId="173" fontId="5" fillId="2" borderId="21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73" fontId="18" fillId="0" borderId="0" xfId="0" applyNumberFormat="1" applyFont="1" applyFill="1" applyBorder="1" applyAlignment="1">
      <alignment horizontal="right" vertical="top"/>
    </xf>
    <xf numFmtId="173" fontId="5" fillId="0" borderId="0" xfId="0" applyNumberFormat="1" applyFont="1" applyFill="1" applyBorder="1" applyAlignment="1">
      <alignment horizontal="right" vertical="top"/>
    </xf>
    <xf numFmtId="1" fontId="5" fillId="2" borderId="20" xfId="0" applyNumberFormat="1" applyFont="1" applyFill="1" applyBorder="1" applyAlignment="1">
      <alignment horizontal="left" wrapText="1"/>
    </xf>
    <xf numFmtId="173" fontId="2" fillId="0" borderId="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left" vertical="center"/>
    </xf>
    <xf numFmtId="164" fontId="6" fillId="2" borderId="32" xfId="0" applyNumberFormat="1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9" fontId="6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164" fontId="6" fillId="0" borderId="32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/>
    </xf>
    <xf numFmtId="172" fontId="3" fillId="0" borderId="38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164" fontId="6" fillId="2" borderId="4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justify" vertical="top" wrapText="1"/>
    </xf>
    <xf numFmtId="1" fontId="6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6" fillId="2" borderId="34" xfId="0" applyFont="1" applyFill="1" applyBorder="1" applyAlignment="1">
      <alignment vertical="center" wrapText="1"/>
    </xf>
    <xf numFmtId="0" fontId="11" fillId="0" borderId="34" xfId="0" applyFont="1" applyBorder="1" applyAlignment="1">
      <alignment/>
    </xf>
    <xf numFmtId="173" fontId="5" fillId="0" borderId="44" xfId="0" applyNumberFormat="1" applyFont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vertical="center"/>
    </xf>
    <xf numFmtId="173" fontId="4" fillId="0" borderId="31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wrapText="1"/>
    </xf>
    <xf numFmtId="1" fontId="20" fillId="0" borderId="0" xfId="0" applyNumberFormat="1" applyFont="1" applyAlignment="1">
      <alignment wrapText="1"/>
    </xf>
    <xf numFmtId="1" fontId="15" fillId="0" borderId="0" xfId="0" applyNumberFormat="1" applyFont="1" applyAlignment="1">
      <alignment/>
    </xf>
    <xf numFmtId="1" fontId="20" fillId="0" borderId="37" xfId="0" applyNumberFormat="1" applyFont="1" applyBorder="1" applyAlignment="1">
      <alignment wrapText="1"/>
    </xf>
    <xf numFmtId="174" fontId="20" fillId="0" borderId="38" xfId="0" applyNumberFormat="1" applyFont="1" applyBorder="1" applyAlignment="1">
      <alignment/>
    </xf>
    <xf numFmtId="173" fontId="20" fillId="0" borderId="38" xfId="0" applyNumberFormat="1" applyFont="1" applyBorder="1" applyAlignment="1">
      <alignment/>
    </xf>
    <xf numFmtId="173" fontId="20" fillId="0" borderId="28" xfId="0" applyNumberFormat="1" applyFont="1" applyBorder="1" applyAlignment="1">
      <alignment/>
    </xf>
    <xf numFmtId="1" fontId="15" fillId="0" borderId="0" xfId="0" applyNumberFormat="1" applyFont="1" applyAlignment="1">
      <alignment wrapText="1"/>
    </xf>
    <xf numFmtId="1" fontId="20" fillId="0" borderId="10" xfId="0" applyNumberFormat="1" applyFont="1" applyBorder="1" applyAlignment="1">
      <alignment wrapText="1"/>
    </xf>
    <xf numFmtId="173" fontId="15" fillId="0" borderId="1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" fontId="15" fillId="0" borderId="10" xfId="0" applyNumberFormat="1" applyFont="1" applyBorder="1" applyAlignment="1">
      <alignment wrapText="1"/>
    </xf>
    <xf numFmtId="1" fontId="20" fillId="0" borderId="33" xfId="0" applyNumberFormat="1" applyFont="1" applyBorder="1" applyAlignment="1">
      <alignment wrapText="1"/>
    </xf>
    <xf numFmtId="173" fontId="20" fillId="0" borderId="34" xfId="0" applyNumberFormat="1" applyFont="1" applyBorder="1" applyAlignment="1">
      <alignment/>
    </xf>
    <xf numFmtId="173" fontId="20" fillId="0" borderId="35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5" fillId="0" borderId="18" xfId="0" applyNumberFormat="1" applyFont="1" applyBorder="1" applyAlignment="1">
      <alignment wrapText="1"/>
    </xf>
    <xf numFmtId="173" fontId="5" fillId="0" borderId="19" xfId="0" applyNumberFormat="1" applyFont="1" applyBorder="1" applyAlignment="1">
      <alignment horizontal="right" vertical="center"/>
    </xf>
    <xf numFmtId="173" fontId="5" fillId="0" borderId="31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1" fontId="6" fillId="2" borderId="34" xfId="0" applyNumberFormat="1" applyFont="1" applyFill="1" applyBorder="1" applyAlignment="1">
      <alignment wrapText="1"/>
    </xf>
    <xf numFmtId="0" fontId="0" fillId="0" borderId="34" xfId="0" applyBorder="1" applyAlignment="1">
      <alignment/>
    </xf>
    <xf numFmtId="1" fontId="15" fillId="0" borderId="18" xfId="0" applyNumberFormat="1" applyFont="1" applyBorder="1" applyAlignment="1">
      <alignment horizontal="center" vertical="center" wrapText="1"/>
    </xf>
    <xf numFmtId="17" fontId="20" fillId="0" borderId="19" xfId="0" applyNumberFormat="1" applyFont="1" applyBorder="1" applyAlignment="1">
      <alignment horizontal="center" vertical="center" wrapText="1"/>
    </xf>
    <xf numFmtId="17" fontId="20" fillId="0" borderId="31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1" fontId="5" fillId="0" borderId="1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8"/>
  <sheetViews>
    <sheetView workbookViewId="0" topLeftCell="A1">
      <selection activeCell="C8" sqref="C8"/>
    </sheetView>
  </sheetViews>
  <sheetFormatPr defaultColWidth="8.88671875" defaultRowHeight="15"/>
  <cols>
    <col min="1" max="1" width="2.3359375" style="0" customWidth="1"/>
    <col min="2" max="2" width="19.3359375" style="0" customWidth="1"/>
    <col min="3" max="4" width="6.3359375" style="0" customWidth="1"/>
    <col min="5" max="5" width="6.99609375" style="0" customWidth="1"/>
    <col min="6" max="6" width="6.4453125" style="0" customWidth="1"/>
    <col min="7" max="7" width="6.99609375" style="0" customWidth="1"/>
    <col min="8" max="8" width="7.3359375" style="0" customWidth="1"/>
  </cols>
  <sheetData>
    <row r="2" ht="15">
      <c r="B2" s="30" t="s">
        <v>68</v>
      </c>
    </row>
    <row r="3" spans="2:5" ht="22.5" customHeight="1" thickBot="1">
      <c r="B3" s="121" t="s">
        <v>68</v>
      </c>
      <c r="C3" s="121"/>
      <c r="D3" s="121"/>
      <c r="E3" s="122"/>
    </row>
    <row r="4" spans="2:12" ht="15.75" thickBot="1">
      <c r="B4" s="201"/>
      <c r="C4" s="202" t="s">
        <v>74</v>
      </c>
      <c r="D4" s="202" t="s">
        <v>75</v>
      </c>
      <c r="E4" s="203" t="s">
        <v>76</v>
      </c>
      <c r="F4" s="183"/>
      <c r="G4" s="183"/>
      <c r="H4" s="183"/>
      <c r="I4" s="183"/>
      <c r="J4" s="183"/>
      <c r="K4" s="183"/>
      <c r="L4" s="183"/>
    </row>
    <row r="5" spans="2:12" ht="15">
      <c r="B5" s="198" t="s">
        <v>77</v>
      </c>
      <c r="C5" s="199"/>
      <c r="D5" s="199"/>
      <c r="E5" s="200"/>
      <c r="F5" s="507"/>
      <c r="G5" s="507"/>
      <c r="H5" s="507"/>
      <c r="I5" s="32"/>
      <c r="J5" s="32"/>
      <c r="K5" s="32"/>
      <c r="L5" s="32"/>
    </row>
    <row r="6" spans="2:12" ht="15">
      <c r="B6" s="188" t="s">
        <v>69</v>
      </c>
      <c r="C6" s="184">
        <v>0.1</v>
      </c>
      <c r="D6" s="184">
        <v>0.08</v>
      </c>
      <c r="E6" s="189">
        <v>0.07</v>
      </c>
      <c r="F6" s="508"/>
      <c r="G6" s="508"/>
      <c r="H6" s="508"/>
      <c r="I6" s="33"/>
      <c r="J6" s="33"/>
      <c r="K6" s="33"/>
      <c r="L6" s="33"/>
    </row>
    <row r="7" spans="2:12" ht="15">
      <c r="B7" s="188" t="s">
        <v>70</v>
      </c>
      <c r="C7" s="185">
        <v>30.5</v>
      </c>
      <c r="D7" s="185">
        <f>C7*1.02</f>
        <v>31.11</v>
      </c>
      <c r="E7" s="185">
        <f>D7*1.02</f>
        <v>31.7322</v>
      </c>
      <c r="F7" s="509"/>
      <c r="G7" s="509"/>
      <c r="H7" s="509"/>
      <c r="I7" s="34"/>
      <c r="J7" s="34"/>
      <c r="K7" s="34"/>
      <c r="L7" s="34"/>
    </row>
    <row r="8" spans="2:12" ht="15">
      <c r="B8" s="188" t="s">
        <v>71</v>
      </c>
      <c r="C8" s="185">
        <v>40.45</v>
      </c>
      <c r="D8" s="185">
        <f>C8*1.01</f>
        <v>40.8545</v>
      </c>
      <c r="E8" s="185">
        <f>D8*1.01</f>
        <v>41.263045000000005</v>
      </c>
      <c r="F8" s="509"/>
      <c r="G8" s="509"/>
      <c r="H8" s="509"/>
      <c r="I8" s="34"/>
      <c r="J8" s="34"/>
      <c r="K8" s="34"/>
      <c r="L8" s="34"/>
    </row>
    <row r="9" spans="2:12" ht="15">
      <c r="B9" s="188" t="s">
        <v>72</v>
      </c>
      <c r="C9" s="185">
        <f>C8/C7</f>
        <v>1.3262295081967215</v>
      </c>
      <c r="D9" s="185">
        <f>D8/D7</f>
        <v>1.3132272581163613</v>
      </c>
      <c r="E9" s="190">
        <f>E8/E7</f>
        <v>1.300352481076005</v>
      </c>
      <c r="F9" s="509"/>
      <c r="G9" s="509"/>
      <c r="H9" s="509"/>
      <c r="I9" s="34"/>
      <c r="J9" s="34"/>
      <c r="K9" s="34"/>
      <c r="L9" s="34"/>
    </row>
    <row r="10" spans="2:12" ht="15">
      <c r="B10" s="188"/>
      <c r="C10" s="186"/>
      <c r="D10" s="186"/>
      <c r="E10" s="191"/>
      <c r="F10" s="510"/>
      <c r="G10" s="510"/>
      <c r="H10" s="510"/>
      <c r="I10" s="31"/>
      <c r="J10" s="31"/>
      <c r="K10" s="31"/>
      <c r="L10" s="31"/>
    </row>
    <row r="11" spans="2:12" ht="24">
      <c r="B11" s="192" t="s">
        <v>73</v>
      </c>
      <c r="C11" s="185"/>
      <c r="D11" s="185"/>
      <c r="E11" s="190"/>
      <c r="F11" s="509"/>
      <c r="G11" s="509"/>
      <c r="H11" s="509"/>
      <c r="I11" s="34"/>
      <c r="J11" s="34"/>
      <c r="K11" s="34"/>
      <c r="L11" s="34"/>
    </row>
    <row r="12" spans="2:12" ht="15">
      <c r="B12" s="193" t="s">
        <v>81</v>
      </c>
      <c r="C12" s="185">
        <v>1</v>
      </c>
      <c r="D12" s="186">
        <v>1.05</v>
      </c>
      <c r="E12" s="191">
        <v>1.05</v>
      </c>
      <c r="F12" s="510"/>
      <c r="G12" s="510"/>
      <c r="H12" s="510"/>
      <c r="I12" s="31"/>
      <c r="J12" s="31"/>
      <c r="K12" s="31"/>
      <c r="L12" s="31"/>
    </row>
    <row r="13" spans="2:12" ht="15">
      <c r="B13" s="193" t="s">
        <v>82</v>
      </c>
      <c r="C13" s="185">
        <v>1</v>
      </c>
      <c r="D13" s="187">
        <v>1.1</v>
      </c>
      <c r="E13" s="194">
        <v>1.08</v>
      </c>
      <c r="F13" s="511"/>
      <c r="G13" s="511"/>
      <c r="H13" s="511"/>
      <c r="I13" s="35"/>
      <c r="J13" s="35"/>
      <c r="K13" s="35"/>
      <c r="L13" s="35"/>
    </row>
    <row r="14" spans="2:12" ht="15">
      <c r="B14" s="193" t="s">
        <v>83</v>
      </c>
      <c r="C14" s="185">
        <v>1</v>
      </c>
      <c r="D14" s="187">
        <v>1.1</v>
      </c>
      <c r="E14" s="194">
        <v>1.08</v>
      </c>
      <c r="F14" s="511"/>
      <c r="G14" s="511"/>
      <c r="H14" s="511"/>
      <c r="I14" s="35"/>
      <c r="J14" s="35"/>
      <c r="K14" s="35"/>
      <c r="L14" s="35"/>
    </row>
    <row r="15" spans="2:12" ht="15">
      <c r="B15" s="193" t="s">
        <v>84</v>
      </c>
      <c r="C15" s="185">
        <v>1</v>
      </c>
      <c r="D15" s="187">
        <v>1.12</v>
      </c>
      <c r="E15" s="194">
        <v>1.11</v>
      </c>
      <c r="F15" s="511"/>
      <c r="G15" s="511"/>
      <c r="H15" s="511"/>
      <c r="I15" s="35"/>
      <c r="J15" s="35"/>
      <c r="K15" s="35"/>
      <c r="L15" s="35"/>
    </row>
    <row r="16" spans="2:12" ht="15">
      <c r="B16" s="193" t="s">
        <v>85</v>
      </c>
      <c r="C16" s="185">
        <v>1</v>
      </c>
      <c r="D16" s="187">
        <v>1.1</v>
      </c>
      <c r="E16" s="194">
        <v>1.1</v>
      </c>
      <c r="F16" s="511"/>
      <c r="G16" s="511"/>
      <c r="H16" s="511"/>
      <c r="I16" s="35"/>
      <c r="J16" s="35"/>
      <c r="K16" s="35"/>
      <c r="L16" s="35"/>
    </row>
    <row r="17" spans="2:12" ht="15">
      <c r="B17" s="193" t="s">
        <v>86</v>
      </c>
      <c r="C17" s="185">
        <v>1</v>
      </c>
      <c r="D17" s="187">
        <v>1.1</v>
      </c>
      <c r="E17" s="194">
        <v>1.1</v>
      </c>
      <c r="F17" s="511"/>
      <c r="G17" s="511"/>
      <c r="H17" s="511"/>
      <c r="I17" s="35"/>
      <c r="J17" s="35"/>
      <c r="K17" s="35"/>
      <c r="L17" s="35"/>
    </row>
    <row r="18" spans="2:12" ht="24.75" thickBot="1">
      <c r="B18" s="195" t="s">
        <v>87</v>
      </c>
      <c r="C18" s="512">
        <v>1</v>
      </c>
      <c r="D18" s="196">
        <v>1.08</v>
      </c>
      <c r="E18" s="197">
        <v>1.06</v>
      </c>
      <c r="F18" s="511"/>
      <c r="G18" s="511"/>
      <c r="H18" s="511"/>
      <c r="I18" s="35"/>
      <c r="J18" s="35"/>
      <c r="K18" s="35"/>
      <c r="L18" s="3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29"/>
  <sheetViews>
    <sheetView zoomScale="80" zoomScaleNormal="80" workbookViewId="0" topLeftCell="A2">
      <selection activeCell="D5" sqref="D5"/>
    </sheetView>
  </sheetViews>
  <sheetFormatPr defaultColWidth="8.88671875" defaultRowHeight="15"/>
  <cols>
    <col min="1" max="1" width="2.77734375" style="7" customWidth="1"/>
    <col min="2" max="2" width="28.99609375" style="7" customWidth="1"/>
    <col min="3" max="3" width="7.88671875" style="13" customWidth="1"/>
    <col min="4" max="5" width="7.21484375" style="13" customWidth="1"/>
    <col min="6" max="6" width="7.3359375" style="13" customWidth="1"/>
    <col min="7" max="8" width="7.77734375" style="13" customWidth="1"/>
    <col min="9" max="10" width="7.5546875" style="13" customWidth="1"/>
    <col min="11" max="11" width="7.4453125" style="13" customWidth="1"/>
    <col min="12" max="12" width="7.77734375" style="13" customWidth="1"/>
    <col min="13" max="13" width="7.6640625" style="13" customWidth="1"/>
    <col min="14" max="14" width="7.4453125" style="13" customWidth="1"/>
    <col min="15" max="15" width="6.88671875" style="13" customWidth="1"/>
    <col min="16" max="16" width="6.5546875" style="13" customWidth="1"/>
    <col min="17" max="17" width="6.99609375" style="13" customWidth="1"/>
    <col min="18" max="18" width="7.10546875" style="13" customWidth="1"/>
    <col min="19" max="19" width="7.21484375" style="13" customWidth="1"/>
    <col min="20" max="20" width="8.10546875" style="13" customWidth="1"/>
    <col min="21" max="21" width="7.6640625" style="13" customWidth="1"/>
    <col min="22" max="26" width="9.77734375" style="13" customWidth="1"/>
    <col min="27" max="27" width="14.88671875" style="7" customWidth="1"/>
    <col min="28" max="16384" width="8.88671875" style="7" customWidth="1"/>
  </cols>
  <sheetData>
    <row r="1" spans="2:20" ht="18.75" customHeight="1">
      <c r="B1" s="364" t="s">
        <v>125</v>
      </c>
      <c r="I1" s="1"/>
      <c r="T1" s="1"/>
    </row>
    <row r="2" spans="2:26" s="6" customFormat="1" ht="24.75" customHeight="1" thickBot="1">
      <c r="B2" s="273" t="s">
        <v>205</v>
      </c>
      <c r="C2" s="274"/>
      <c r="D2" s="274"/>
      <c r="E2" s="269"/>
      <c r="F2" s="269"/>
      <c r="G2" s="269"/>
      <c r="H2" s="269"/>
      <c r="I2" s="268"/>
      <c r="J2" s="269"/>
      <c r="K2" s="270"/>
      <c r="L2" s="269"/>
      <c r="M2" s="269"/>
      <c r="N2" s="269"/>
      <c r="O2" s="269"/>
      <c r="P2" s="269"/>
      <c r="Q2" s="269"/>
      <c r="R2" s="269"/>
      <c r="S2" s="269"/>
      <c r="T2" s="268"/>
      <c r="U2" s="269"/>
      <c r="V2" s="269"/>
      <c r="W2" s="269"/>
      <c r="X2" s="269"/>
      <c r="Y2" s="269"/>
      <c r="Z2" s="270"/>
    </row>
    <row r="3" spans="2:26" s="107" customFormat="1" ht="36.75" customHeight="1" thickBot="1">
      <c r="B3" s="276" t="s">
        <v>20</v>
      </c>
      <c r="C3" s="501">
        <f>'Бюджет продаж'!E4</f>
        <v>41275</v>
      </c>
      <c r="D3" s="501">
        <f>'Бюджет продаж'!F4</f>
        <v>41306</v>
      </c>
      <c r="E3" s="501">
        <f>'Бюджет продаж'!G4</f>
        <v>41334</v>
      </c>
      <c r="F3" s="501">
        <f>'Бюджет продаж'!H4</f>
        <v>41365</v>
      </c>
      <c r="G3" s="501">
        <f>'Бюджет продаж'!I4</f>
        <v>41395</v>
      </c>
      <c r="H3" s="501">
        <f>'Бюджет продаж'!J4</f>
        <v>41426</v>
      </c>
      <c r="I3" s="501">
        <f>'Бюджет продаж'!K4</f>
        <v>41456</v>
      </c>
      <c r="J3" s="501">
        <f>'Бюджет продаж'!L4</f>
        <v>41487</v>
      </c>
      <c r="K3" s="501">
        <f>'Бюджет продаж'!M4</f>
        <v>41518</v>
      </c>
      <c r="L3" s="501">
        <f>'Бюджет продаж'!N4</f>
        <v>41548</v>
      </c>
      <c r="M3" s="501">
        <f>'Бюджет продаж'!O4</f>
        <v>41579</v>
      </c>
      <c r="N3" s="501">
        <f>'Бюджет продаж'!P4</f>
        <v>41609</v>
      </c>
      <c r="O3" s="168" t="str">
        <f>'Бюджет продаж'!R4</f>
        <v>1 кв. 2014 г</v>
      </c>
      <c r="P3" s="168" t="str">
        <f>'Бюджет продаж'!S4</f>
        <v>2 кв. 2014 г</v>
      </c>
      <c r="Q3" s="168" t="str">
        <f>'Бюджет продаж'!T4</f>
        <v>3 кв. 2014 г</v>
      </c>
      <c r="R3" s="168" t="str">
        <f>'Бюджет продаж'!U4</f>
        <v>4 кв. 2014 г</v>
      </c>
      <c r="S3" s="172" t="str">
        <f>'Бюджет продаж'!W4</f>
        <v>2015 год</v>
      </c>
      <c r="T3" s="62"/>
      <c r="U3" s="62"/>
      <c r="V3" s="271"/>
      <c r="W3" s="271"/>
      <c r="X3" s="271"/>
      <c r="Y3" s="271"/>
      <c r="Z3" s="271"/>
    </row>
    <row r="4" spans="2:26" s="41" customFormat="1" ht="19.5" customHeight="1">
      <c r="B4" s="422" t="s">
        <v>21</v>
      </c>
      <c r="C4" s="423">
        <v>0</v>
      </c>
      <c r="D4" s="423">
        <f aca="true" t="shared" si="0" ref="D4:S4">C26</f>
        <v>0</v>
      </c>
      <c r="E4" s="423">
        <f t="shared" si="0"/>
        <v>0</v>
      </c>
      <c r="F4" s="423">
        <f t="shared" si="0"/>
        <v>0</v>
      </c>
      <c r="G4" s="423">
        <f t="shared" si="0"/>
        <v>0</v>
      </c>
      <c r="H4" s="423">
        <f t="shared" si="0"/>
        <v>0</v>
      </c>
      <c r="I4" s="423">
        <f t="shared" si="0"/>
        <v>0</v>
      </c>
      <c r="J4" s="423">
        <f t="shared" si="0"/>
        <v>0</v>
      </c>
      <c r="K4" s="423">
        <f t="shared" si="0"/>
        <v>0</v>
      </c>
      <c r="L4" s="423">
        <f t="shared" si="0"/>
        <v>0</v>
      </c>
      <c r="M4" s="423">
        <f t="shared" si="0"/>
        <v>0</v>
      </c>
      <c r="N4" s="423">
        <f t="shared" si="0"/>
        <v>0</v>
      </c>
      <c r="O4" s="423">
        <f t="shared" si="0"/>
        <v>0</v>
      </c>
      <c r="P4" s="423">
        <f t="shared" si="0"/>
        <v>0</v>
      </c>
      <c r="Q4" s="423">
        <f t="shared" si="0"/>
        <v>0</v>
      </c>
      <c r="R4" s="423">
        <f t="shared" si="0"/>
        <v>0</v>
      </c>
      <c r="S4" s="424">
        <f t="shared" si="0"/>
        <v>0</v>
      </c>
      <c r="T4" s="537"/>
      <c r="U4" s="537"/>
      <c r="V4" s="69"/>
      <c r="W4" s="69"/>
      <c r="X4" s="69"/>
      <c r="Y4" s="69"/>
      <c r="Z4" s="69"/>
    </row>
    <row r="5" spans="2:26" s="47" customFormat="1" ht="19.5" customHeight="1">
      <c r="B5" s="290" t="s">
        <v>100</v>
      </c>
      <c r="C5" s="272">
        <f>'Прибыли и убытки'!C5</f>
        <v>0</v>
      </c>
      <c r="D5" s="272">
        <f>'Прибыли и убытки'!D5</f>
        <v>0</v>
      </c>
      <c r="E5" s="272">
        <f>'Прибыли и убытки'!E5</f>
        <v>0</v>
      </c>
      <c r="F5" s="272">
        <f>'Прибыли и убытки'!F5</f>
        <v>0</v>
      </c>
      <c r="G5" s="272">
        <f>'Прибыли и убытки'!G5</f>
        <v>0</v>
      </c>
      <c r="H5" s="272">
        <f>'Прибыли и убытки'!H5</f>
        <v>0</v>
      </c>
      <c r="I5" s="272">
        <f>'Прибыли и убытки'!I5</f>
        <v>0</v>
      </c>
      <c r="J5" s="272">
        <f>'Прибыли и убытки'!J5</f>
        <v>0</v>
      </c>
      <c r="K5" s="272">
        <f>'Прибыли и убытки'!K5</f>
        <v>0</v>
      </c>
      <c r="L5" s="272">
        <f>'Прибыли и убытки'!L5</f>
        <v>0</v>
      </c>
      <c r="M5" s="272">
        <f>'Прибыли и убытки'!M5</f>
        <v>0</v>
      </c>
      <c r="N5" s="272">
        <f>'Прибыли и убытки'!N5</f>
        <v>0</v>
      </c>
      <c r="O5" s="272">
        <f>'Прибыли и убытки'!P5</f>
        <v>0</v>
      </c>
      <c r="P5" s="272">
        <f>'Прибыли и убытки'!Q5</f>
        <v>0</v>
      </c>
      <c r="Q5" s="272">
        <f>'Прибыли и убытки'!R5</f>
        <v>0</v>
      </c>
      <c r="R5" s="272">
        <f>'Прибыли и убытки'!S5</f>
        <v>0</v>
      </c>
      <c r="S5" s="291">
        <f>'Прибыли и убытки'!U5</f>
        <v>0</v>
      </c>
      <c r="T5" s="540"/>
      <c r="U5" s="540"/>
      <c r="V5" s="73"/>
      <c r="W5" s="73"/>
      <c r="X5" s="73"/>
      <c r="Y5" s="73"/>
      <c r="Z5" s="73"/>
    </row>
    <row r="6" spans="2:26" s="47" customFormat="1" ht="15.75" customHeight="1">
      <c r="B6" s="292" t="s">
        <v>203</v>
      </c>
      <c r="C6" s="72">
        <f>'Прибыли и убытки'!C19</f>
        <v>0</v>
      </c>
      <c r="D6" s="72">
        <f>'Прибыли и убытки'!D19</f>
        <v>0</v>
      </c>
      <c r="E6" s="72">
        <f>'Прибыли и убытки'!E19</f>
        <v>0</v>
      </c>
      <c r="F6" s="72">
        <f>'Прибыли и убытки'!F19</f>
        <v>0</v>
      </c>
      <c r="G6" s="72">
        <f>'Прибыли и убытки'!G19</f>
        <v>0</v>
      </c>
      <c r="H6" s="72">
        <f>'Прибыли и убытки'!H19</f>
        <v>0</v>
      </c>
      <c r="I6" s="72">
        <f>'Прибыли и убытки'!I19</f>
        <v>0</v>
      </c>
      <c r="J6" s="72">
        <f>'Прибыли и убытки'!J19</f>
        <v>0</v>
      </c>
      <c r="K6" s="72">
        <f>'Прибыли и убытки'!K19</f>
        <v>0</v>
      </c>
      <c r="L6" s="72">
        <f>'Прибыли и убытки'!L19</f>
        <v>0</v>
      </c>
      <c r="M6" s="72">
        <f>'Прибыли и убытки'!M19</f>
        <v>0</v>
      </c>
      <c r="N6" s="72">
        <f>'Прибыли и убытки'!N19</f>
        <v>0</v>
      </c>
      <c r="O6" s="72">
        <f>'Прибыли и убытки'!P19</f>
        <v>0</v>
      </c>
      <c r="P6" s="72">
        <f>'Прибыли и убытки'!Q19</f>
        <v>0</v>
      </c>
      <c r="Q6" s="72">
        <f>'Прибыли и убытки'!R19</f>
        <v>0</v>
      </c>
      <c r="R6" s="72">
        <f>'Прибыли и убытки'!S19</f>
        <v>0</v>
      </c>
      <c r="S6" s="293">
        <f>'Прибыли и убытки'!U19</f>
        <v>0</v>
      </c>
      <c r="T6" s="541"/>
      <c r="U6" s="541"/>
      <c r="V6" s="73"/>
      <c r="W6" s="73"/>
      <c r="X6" s="73"/>
      <c r="Y6" s="73"/>
      <c r="Z6" s="73"/>
    </row>
    <row r="7" spans="2:26" s="40" customFormat="1" ht="17.25" customHeight="1">
      <c r="B7" s="294" t="s">
        <v>206</v>
      </c>
      <c r="C7" s="74">
        <f>'Прибыли и убытки'!C8+'Прибыли и убытки'!C9+'Прибыли и убытки'!C10</f>
        <v>0</v>
      </c>
      <c r="D7" s="74">
        <f>'Прибыли и убытки'!D8+'Прибыли и убытки'!D9+'Прибыли и убытки'!D10</f>
        <v>0</v>
      </c>
      <c r="E7" s="74">
        <f>'Прибыли и убытки'!E8+'Прибыли и убытки'!E9+'Прибыли и убытки'!E10</f>
        <v>0</v>
      </c>
      <c r="F7" s="74">
        <f>'Прибыли и убытки'!F8+'Прибыли и убытки'!F9+'Прибыли и убытки'!F10</f>
        <v>0</v>
      </c>
      <c r="G7" s="74">
        <f>'Прибыли и убытки'!G8+'Прибыли и убытки'!G9+'Прибыли и убытки'!G10</f>
        <v>0</v>
      </c>
      <c r="H7" s="74">
        <f>'Прибыли и убытки'!H8+'Прибыли и убытки'!H9+'Прибыли и убытки'!H10</f>
        <v>0</v>
      </c>
      <c r="I7" s="74">
        <f>'Прибыли и убытки'!I8+'Прибыли и убытки'!I9+'Прибыли и убытки'!I10</f>
        <v>0</v>
      </c>
      <c r="J7" s="74">
        <f>'Прибыли и убытки'!J8+'Прибыли и убытки'!J9+'Прибыли и убытки'!J10</f>
        <v>0</v>
      </c>
      <c r="K7" s="74">
        <f>'Прибыли и убытки'!K8+'Прибыли и убытки'!K9+'Прибыли и убытки'!K10</f>
        <v>0</v>
      </c>
      <c r="L7" s="74">
        <f>'Прибыли и убытки'!L8+'Прибыли и убытки'!L9+'Прибыли и убытки'!L10</f>
        <v>0</v>
      </c>
      <c r="M7" s="74">
        <f>'Прибыли и убытки'!M8+'Прибыли и убытки'!M9+'Прибыли и убытки'!M10</f>
        <v>0</v>
      </c>
      <c r="N7" s="74">
        <f>'Прибыли и убытки'!N8+'Прибыли и убытки'!N9+'Прибыли и убытки'!N10</f>
        <v>0</v>
      </c>
      <c r="O7" s="74">
        <f>'Прибыли и убытки'!P8+'Прибыли и убытки'!P9+'Прибыли и убытки'!P10</f>
        <v>0</v>
      </c>
      <c r="P7" s="74">
        <f>'Прибыли и убытки'!Q8+'Прибыли и убытки'!Q9+'Прибыли и убытки'!Q10</f>
        <v>0</v>
      </c>
      <c r="Q7" s="74">
        <f>'Прибыли и убытки'!R8+'Прибыли и убытки'!R9+'Прибыли и убытки'!R10</f>
        <v>0</v>
      </c>
      <c r="R7" s="74">
        <f>'Прибыли и убытки'!S8+'Прибыли и убытки'!S9+'Прибыли и убытки'!S10</f>
        <v>0</v>
      </c>
      <c r="S7" s="295">
        <f>'Прибыли и убытки'!U8+'Прибыли и убытки'!U9+'Прибыли и убытки'!U10</f>
        <v>0</v>
      </c>
      <c r="T7" s="542"/>
      <c r="U7" s="542"/>
      <c r="V7" s="75"/>
      <c r="W7" s="75"/>
      <c r="X7" s="75"/>
      <c r="Y7" s="75"/>
      <c r="Z7" s="75"/>
    </row>
    <row r="8" spans="2:26" s="47" customFormat="1" ht="17.25" customHeight="1">
      <c r="B8" s="292" t="s">
        <v>202</v>
      </c>
      <c r="C8" s="72">
        <f>'Прибыли и убытки'!C15</f>
        <v>0</v>
      </c>
      <c r="D8" s="72">
        <f>'Прибыли и убытки'!D15</f>
        <v>0</v>
      </c>
      <c r="E8" s="72">
        <f>'Прибыли и убытки'!E15</f>
        <v>0</v>
      </c>
      <c r="F8" s="72">
        <f>'Прибыли и убытки'!F15</f>
        <v>0</v>
      </c>
      <c r="G8" s="72">
        <f>'Прибыли и убытки'!G15</f>
        <v>0</v>
      </c>
      <c r="H8" s="72">
        <f>'Прибыли и убытки'!H15</f>
        <v>0</v>
      </c>
      <c r="I8" s="72">
        <f>'Прибыли и убытки'!I15</f>
        <v>0</v>
      </c>
      <c r="J8" s="72">
        <f>'Прибыли и убытки'!J15</f>
        <v>0</v>
      </c>
      <c r="K8" s="72">
        <f>'Прибыли и убытки'!K15</f>
        <v>0</v>
      </c>
      <c r="L8" s="72">
        <f>'Прибыли и убытки'!L15</f>
        <v>0</v>
      </c>
      <c r="M8" s="72">
        <f>'Прибыли и убытки'!M15</f>
        <v>0</v>
      </c>
      <c r="N8" s="72">
        <f>'Прибыли и убытки'!N15</f>
        <v>0</v>
      </c>
      <c r="O8" s="72">
        <f>'Прибыли и убытки'!P15</f>
        <v>0</v>
      </c>
      <c r="P8" s="72">
        <f>'Прибыли и убытки'!Q15</f>
        <v>0</v>
      </c>
      <c r="Q8" s="72">
        <f>'Прибыли и убытки'!R15</f>
        <v>0</v>
      </c>
      <c r="R8" s="72">
        <f>'Прибыли и убытки'!S15</f>
        <v>0</v>
      </c>
      <c r="S8" s="293">
        <f>'Прибыли и убытки'!U15</f>
        <v>0</v>
      </c>
      <c r="T8" s="541"/>
      <c r="U8" s="541"/>
      <c r="V8" s="73"/>
      <c r="W8" s="73"/>
      <c r="X8" s="73"/>
      <c r="Y8" s="73"/>
      <c r="Z8" s="73"/>
    </row>
    <row r="9" spans="2:26" s="47" customFormat="1" ht="15.75" customHeight="1">
      <c r="B9" s="292" t="s">
        <v>204</v>
      </c>
      <c r="C9" s="72">
        <f>'Прибыли и убытки'!C20</f>
        <v>0</v>
      </c>
      <c r="D9" s="72">
        <f>'Прибыли и убытки'!D20</f>
        <v>0</v>
      </c>
      <c r="E9" s="72">
        <f>'Прибыли и убытки'!E20</f>
        <v>0</v>
      </c>
      <c r="F9" s="72">
        <f>'Прибыли и убытки'!F20</f>
        <v>0</v>
      </c>
      <c r="G9" s="72">
        <f>'Прибыли и убытки'!G20</f>
        <v>0</v>
      </c>
      <c r="H9" s="72">
        <f>'Прибыли и убытки'!H20</f>
        <v>0</v>
      </c>
      <c r="I9" s="72">
        <f>'Прибыли и убытки'!I20</f>
        <v>0</v>
      </c>
      <c r="J9" s="72">
        <f>'Прибыли и убытки'!J20</f>
        <v>0</v>
      </c>
      <c r="K9" s="72">
        <f>'Прибыли и убытки'!K20</f>
        <v>0</v>
      </c>
      <c r="L9" s="72">
        <f>'Прибыли и убытки'!L20</f>
        <v>0</v>
      </c>
      <c r="M9" s="72">
        <f>'Прибыли и убытки'!M20</f>
        <v>0</v>
      </c>
      <c r="N9" s="72">
        <f>'Прибыли и убытки'!N20</f>
        <v>0</v>
      </c>
      <c r="O9" s="72">
        <f>'Прибыли и убытки'!P20</f>
        <v>0</v>
      </c>
      <c r="P9" s="72">
        <f>'Прибыли и убытки'!Q20</f>
        <v>0</v>
      </c>
      <c r="Q9" s="72">
        <f>'Прибыли и убытки'!R20</f>
        <v>0</v>
      </c>
      <c r="R9" s="72">
        <f>'Прибыли и убытки'!S20</f>
        <v>0</v>
      </c>
      <c r="S9" s="293">
        <f>'Прибыли и убытки'!U20</f>
        <v>0</v>
      </c>
      <c r="T9" s="541"/>
      <c r="U9" s="541"/>
      <c r="V9" s="73"/>
      <c r="W9" s="73"/>
      <c r="X9" s="73"/>
      <c r="Y9" s="73"/>
      <c r="Z9" s="73"/>
    </row>
    <row r="10" spans="2:26" s="47" customFormat="1" ht="15.75" customHeight="1">
      <c r="B10" s="292" t="s">
        <v>219</v>
      </c>
      <c r="C10" s="72"/>
      <c r="D10" s="72"/>
      <c r="E10" s="72"/>
      <c r="F10" s="72">
        <f>SUM('Прибыли и убытки'!C6:E6)</f>
        <v>0</v>
      </c>
      <c r="G10" s="72"/>
      <c r="H10" s="72"/>
      <c r="I10" s="72">
        <f>SUM('Прибыли и убытки'!F6:H6)</f>
        <v>0</v>
      </c>
      <c r="J10" s="72"/>
      <c r="K10" s="72"/>
      <c r="L10" s="72">
        <f>SUM('Прибыли и убытки'!I6:K6)</f>
        <v>0</v>
      </c>
      <c r="M10" s="72"/>
      <c r="N10" s="72"/>
      <c r="O10" s="72">
        <f>SUM('Прибыли и убытки'!L6:N6)</f>
        <v>0</v>
      </c>
      <c r="P10" s="72">
        <f>'Прибыли и убытки'!P6</f>
        <v>0</v>
      </c>
      <c r="Q10" s="72">
        <f>'Прибыли и убытки'!Q6</f>
        <v>0</v>
      </c>
      <c r="R10" s="72">
        <f>'Прибыли и убытки'!R6</f>
        <v>0</v>
      </c>
      <c r="S10" s="293">
        <f>'Прибыли и убытки'!U6</f>
        <v>0</v>
      </c>
      <c r="T10" s="541"/>
      <c r="U10" s="541"/>
      <c r="V10" s="73"/>
      <c r="W10" s="73"/>
      <c r="X10" s="73"/>
      <c r="Y10" s="73"/>
      <c r="Z10" s="73"/>
    </row>
    <row r="11" spans="2:26" s="47" customFormat="1" ht="15" customHeight="1">
      <c r="B11" s="292" t="s">
        <v>45</v>
      </c>
      <c r="C11" s="72"/>
      <c r="D11" s="72"/>
      <c r="E11" s="72"/>
      <c r="F11" s="72">
        <f>'Бюджет налог.'!E9</f>
        <v>0</v>
      </c>
      <c r="G11" s="72"/>
      <c r="H11" s="72"/>
      <c r="I11" s="72">
        <f>'Бюджет налог.'!H9</f>
        <v>0</v>
      </c>
      <c r="J11" s="72"/>
      <c r="K11" s="72"/>
      <c r="L11" s="72">
        <f>'Бюджет налог.'!K9</f>
        <v>0</v>
      </c>
      <c r="M11" s="72"/>
      <c r="N11" s="72"/>
      <c r="O11" s="72">
        <f>'Бюджет налог.'!O9</f>
        <v>0</v>
      </c>
      <c r="P11" s="72">
        <f>'Бюджет налог.'!P9</f>
        <v>0</v>
      </c>
      <c r="Q11" s="72">
        <f>'Бюджет налог.'!Q9</f>
        <v>0</v>
      </c>
      <c r="R11" s="72">
        <f>'Бюджет налог.'!R9</f>
        <v>0</v>
      </c>
      <c r="S11" s="293">
        <f>'Бюджет налог.'!S9</f>
        <v>0</v>
      </c>
      <c r="T11" s="541"/>
      <c r="U11" s="541"/>
      <c r="V11" s="73"/>
      <c r="W11" s="73"/>
      <c r="X11" s="73"/>
      <c r="Y11" s="73"/>
      <c r="Z11" s="73"/>
    </row>
    <row r="12" spans="2:28" s="40" customFormat="1" ht="27.75" customHeight="1">
      <c r="B12" s="296" t="s">
        <v>166</v>
      </c>
      <c r="C12" s="288">
        <f>C5+C6-C7-C8-C9-C10-C11</f>
        <v>0</v>
      </c>
      <c r="D12" s="288">
        <f>D5+D6-D7-D8-D9-D10-D11</f>
        <v>0</v>
      </c>
      <c r="E12" s="288">
        <f>E5+E6-E7-E8-E9-E10-E11</f>
        <v>0</v>
      </c>
      <c r="F12" s="288">
        <f>F5+F6-F7-F8-F9-F10-F11</f>
        <v>0</v>
      </c>
      <c r="G12" s="288">
        <f>G5+G6-G7-G8-G9-G10-G11</f>
        <v>0</v>
      </c>
      <c r="H12" s="288">
        <f>H5+H6-H7-H8-H9-H10-H11</f>
        <v>0</v>
      </c>
      <c r="I12" s="288">
        <f>I5+I6-I7-I8-I9-I10-I11</f>
        <v>0</v>
      </c>
      <c r="J12" s="288">
        <f>J5+J6-J7-J8-J9-J10-J11</f>
        <v>0</v>
      </c>
      <c r="K12" s="288">
        <f>K5+K6-K7-K8-K9-K10-K11</f>
        <v>0</v>
      </c>
      <c r="L12" s="288">
        <f>L5+L6-L7-L8-L9-L10-L11</f>
        <v>0</v>
      </c>
      <c r="M12" s="288">
        <f>M5+M6-M7-M8-M9-M10-M11</f>
        <v>0</v>
      </c>
      <c r="N12" s="288">
        <f>N5+N6-N7-N8-N9-N10-N11</f>
        <v>0</v>
      </c>
      <c r="O12" s="288">
        <f>O5+O6-O7-O8-O9-O10-O11</f>
        <v>0</v>
      </c>
      <c r="P12" s="288">
        <f>P5+P6-P7-P8-P9-P10-P11</f>
        <v>0</v>
      </c>
      <c r="Q12" s="288">
        <f>Q5+Q6-Q7-Q8-Q9-Q10-Q11</f>
        <v>0</v>
      </c>
      <c r="R12" s="288">
        <f>R5+R6-R7-R8-R9-R10-R11</f>
        <v>0</v>
      </c>
      <c r="S12" s="297">
        <f>S5+S6-S7-S8-S9-S10-S11</f>
        <v>0</v>
      </c>
      <c r="T12" s="543"/>
      <c r="U12" s="543"/>
      <c r="V12" s="75"/>
      <c r="W12" s="75"/>
      <c r="X12" s="75"/>
      <c r="Y12" s="75"/>
      <c r="Z12" s="75"/>
      <c r="AA12" s="77"/>
      <c r="AB12" s="77"/>
    </row>
    <row r="13" spans="2:28" s="40" customFormat="1" ht="14.25" customHeight="1">
      <c r="B13" s="298" t="s">
        <v>67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295"/>
      <c r="T13" s="542"/>
      <c r="U13" s="542"/>
      <c r="V13" s="75"/>
      <c r="W13" s="75"/>
      <c r="X13" s="75"/>
      <c r="Y13" s="75"/>
      <c r="Z13" s="75"/>
      <c r="AA13" s="77"/>
      <c r="AB13" s="77"/>
    </row>
    <row r="14" spans="2:28" s="47" customFormat="1" ht="15.75" customHeight="1">
      <c r="B14" s="299" t="s">
        <v>22</v>
      </c>
      <c r="C14" s="72">
        <f>'Инвест. бюджет'!E16/1000</f>
        <v>0</v>
      </c>
      <c r="D14" s="72">
        <f>'Инвест. бюджет'!F16/1000</f>
        <v>0</v>
      </c>
      <c r="E14" s="72">
        <f>'Инвест. бюджет'!G16/1000</f>
        <v>0</v>
      </c>
      <c r="F14" s="72">
        <f>'Инвест. бюджет'!H16/1000</f>
        <v>0</v>
      </c>
      <c r="G14" s="72">
        <f>'Инвест. бюджет'!I16/1000</f>
        <v>0</v>
      </c>
      <c r="H14" s="72">
        <f>'Инвест. бюджет'!J16/1000</f>
        <v>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93"/>
      <c r="T14" s="541"/>
      <c r="U14" s="541"/>
      <c r="V14" s="73"/>
      <c r="W14" s="73"/>
      <c r="X14" s="73"/>
      <c r="Y14" s="73"/>
      <c r="Z14" s="73"/>
      <c r="AA14" s="65"/>
      <c r="AB14" s="76"/>
    </row>
    <row r="15" spans="2:27" s="47" customFormat="1" ht="15.75" customHeight="1">
      <c r="B15" s="299" t="s">
        <v>211</v>
      </c>
      <c r="C15" s="72">
        <f>'Инвест. бюджет'!E20/1000</f>
        <v>0</v>
      </c>
      <c r="D15" s="72">
        <f>'Инвест. бюджет'!F20/1000</f>
        <v>0</v>
      </c>
      <c r="E15" s="72">
        <f>'Инвест. бюджет'!G20/1000</f>
        <v>0</v>
      </c>
      <c r="F15" s="72">
        <f>'Инвест. бюджет'!H20/1000</f>
        <v>0</v>
      </c>
      <c r="G15" s="72">
        <f>'Инвест. бюджет'!I20/1000</f>
        <v>0</v>
      </c>
      <c r="H15" s="72">
        <f>'Инвест. бюджет'!J20/1000</f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93"/>
      <c r="T15" s="541"/>
      <c r="U15" s="541"/>
      <c r="V15" s="73"/>
      <c r="W15" s="73"/>
      <c r="X15" s="73"/>
      <c r="Y15" s="73"/>
      <c r="Z15" s="73"/>
      <c r="AA15" s="65"/>
    </row>
    <row r="16" spans="2:27" s="40" customFormat="1" ht="27" customHeight="1">
      <c r="B16" s="300" t="s">
        <v>167</v>
      </c>
      <c r="C16" s="289">
        <f>+C13-C15-C14</f>
        <v>0</v>
      </c>
      <c r="D16" s="289">
        <f aca="true" t="shared" si="1" ref="D16:S16">-D15-D14</f>
        <v>0</v>
      </c>
      <c r="E16" s="289">
        <f t="shared" si="1"/>
        <v>0</v>
      </c>
      <c r="F16" s="289">
        <f t="shared" si="1"/>
        <v>0</v>
      </c>
      <c r="G16" s="289">
        <f t="shared" si="1"/>
        <v>0</v>
      </c>
      <c r="H16" s="289">
        <f t="shared" si="1"/>
        <v>0</v>
      </c>
      <c r="I16" s="289">
        <f t="shared" si="1"/>
        <v>0</v>
      </c>
      <c r="J16" s="289">
        <f t="shared" si="1"/>
        <v>0</v>
      </c>
      <c r="K16" s="289">
        <f t="shared" si="1"/>
        <v>0</v>
      </c>
      <c r="L16" s="289">
        <f t="shared" si="1"/>
        <v>0</v>
      </c>
      <c r="M16" s="289">
        <f t="shared" si="1"/>
        <v>0</v>
      </c>
      <c r="N16" s="289">
        <f t="shared" si="1"/>
        <v>0</v>
      </c>
      <c r="O16" s="289">
        <f t="shared" si="1"/>
        <v>0</v>
      </c>
      <c r="P16" s="289">
        <f t="shared" si="1"/>
        <v>0</v>
      </c>
      <c r="Q16" s="289">
        <f t="shared" si="1"/>
        <v>0</v>
      </c>
      <c r="R16" s="289">
        <f t="shared" si="1"/>
        <v>0</v>
      </c>
      <c r="S16" s="301">
        <f t="shared" si="1"/>
        <v>0</v>
      </c>
      <c r="T16" s="544"/>
      <c r="U16" s="544"/>
      <c r="V16" s="78"/>
      <c r="W16" s="78"/>
      <c r="X16" s="78"/>
      <c r="Y16" s="78"/>
      <c r="Z16" s="78"/>
      <c r="AA16" s="67"/>
    </row>
    <row r="17" spans="2:26" s="47" customFormat="1" ht="15" customHeight="1">
      <c r="B17" s="299" t="s">
        <v>23</v>
      </c>
      <c r="C17" s="72">
        <f>'Источники фин. средств'!C18</f>
        <v>0</v>
      </c>
      <c r="D17" s="72">
        <f>'Источники фин. средств'!D18</f>
        <v>0</v>
      </c>
      <c r="E17" s="72">
        <f>'Источники фин. средств'!E18</f>
        <v>0</v>
      </c>
      <c r="F17" s="72">
        <f>'Источники фин. средств'!F18</f>
        <v>0</v>
      </c>
      <c r="G17" s="72">
        <f>'Источники фин. средств'!G18</f>
        <v>0</v>
      </c>
      <c r="H17" s="72">
        <f>'Источники фин. средств'!H18</f>
        <v>0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293"/>
      <c r="T17" s="541"/>
      <c r="U17" s="541"/>
      <c r="V17" s="73"/>
      <c r="W17" s="73"/>
      <c r="X17" s="73"/>
      <c r="Y17" s="73"/>
      <c r="Z17" s="73"/>
    </row>
    <row r="18" spans="2:26" s="47" customFormat="1" ht="15" customHeight="1">
      <c r="B18" s="299" t="s">
        <v>57</v>
      </c>
      <c r="C18" s="72">
        <f>'Источники фин. средств'!C10</f>
        <v>0</v>
      </c>
      <c r="D18" s="72">
        <f>'Источники фин. средств'!D10</f>
        <v>0</v>
      </c>
      <c r="E18" s="72">
        <f>'Источники фин. средств'!E10</f>
        <v>0</v>
      </c>
      <c r="F18" s="72">
        <f>'Источники фин. средств'!F10</f>
        <v>0</v>
      </c>
      <c r="G18" s="72">
        <f>'Источники фин. средств'!G10</f>
        <v>0</v>
      </c>
      <c r="H18" s="72">
        <f>'Источники фин. средств'!H10</f>
        <v>0</v>
      </c>
      <c r="I18" s="72">
        <f>'Источники фин. средств'!I10</f>
        <v>0</v>
      </c>
      <c r="J18" s="72">
        <f>'Источники фин. средств'!J10</f>
        <v>0</v>
      </c>
      <c r="K18" s="72">
        <f>'Источники фин. средств'!K10</f>
        <v>0</v>
      </c>
      <c r="L18" s="72">
        <f>'Источники фин. средств'!L10</f>
        <v>0</v>
      </c>
      <c r="M18" s="72">
        <f>'Источники фин. средств'!M10</f>
        <v>0</v>
      </c>
      <c r="N18" s="72">
        <f>'Источники фин. средств'!N10</f>
        <v>0</v>
      </c>
      <c r="O18" s="72">
        <f>'Источники фин. средств'!O10</f>
        <v>0</v>
      </c>
      <c r="P18" s="72">
        <f>'Источники фин. средств'!P10</f>
        <v>0</v>
      </c>
      <c r="Q18" s="72">
        <f>'Источники фин. средств'!Q10</f>
        <v>0</v>
      </c>
      <c r="R18" s="72">
        <f>'Источники фин. средств'!R10</f>
        <v>0</v>
      </c>
      <c r="S18" s="293">
        <f>'Источники фин. средств'!S10</f>
        <v>0</v>
      </c>
      <c r="T18" s="541"/>
      <c r="U18" s="541"/>
      <c r="V18" s="73"/>
      <c r="W18" s="73"/>
      <c r="X18" s="73"/>
      <c r="Y18" s="73"/>
      <c r="Z18" s="73"/>
    </row>
    <row r="19" spans="2:27" s="47" customFormat="1" ht="15" customHeight="1">
      <c r="B19" s="299" t="s">
        <v>24</v>
      </c>
      <c r="C19" s="72">
        <f>'Источники фин. средств'!C12</f>
        <v>0</v>
      </c>
      <c r="D19" s="72">
        <f>'Источники фин. средств'!D12</f>
        <v>0</v>
      </c>
      <c r="E19" s="72">
        <f>'Источники фин. средств'!E12</f>
        <v>0</v>
      </c>
      <c r="F19" s="72">
        <f>'Источники фин. средств'!F12</f>
        <v>0</v>
      </c>
      <c r="G19" s="72">
        <f>'Источники фин. средств'!G12</f>
        <v>0</v>
      </c>
      <c r="H19" s="72">
        <f>'Источники фин. средств'!H12</f>
        <v>0</v>
      </c>
      <c r="I19" s="72">
        <f>'Источники фин. средств'!I12</f>
        <v>0</v>
      </c>
      <c r="J19" s="72">
        <f>'Источники фин. средств'!J12</f>
        <v>0</v>
      </c>
      <c r="K19" s="72">
        <f>'Источники фин. средств'!K12</f>
        <v>0</v>
      </c>
      <c r="L19" s="72">
        <f>'Источники фин. средств'!L12</f>
        <v>0</v>
      </c>
      <c r="M19" s="72">
        <f>'Источники фин. средств'!M12</f>
        <v>0</v>
      </c>
      <c r="N19" s="72">
        <f>'Источники фин. средств'!N12</f>
        <v>0</v>
      </c>
      <c r="O19" s="72">
        <f>SUM('Источники фин. средств'!O12:Q12)</f>
        <v>0</v>
      </c>
      <c r="P19" s="72">
        <f>SUM('Источники фин. средств'!R12:T12)</f>
        <v>0</v>
      </c>
      <c r="Q19" s="72">
        <f>SUM('Источники фин. средств'!U12:W12)</f>
        <v>0</v>
      </c>
      <c r="R19" s="72">
        <f>SUM('Источники фин. средств'!X12:Z12)</f>
        <v>0</v>
      </c>
      <c r="S19" s="293">
        <f>SUM('Источники фин. средств'!Y12:AA12)</f>
        <v>0</v>
      </c>
      <c r="T19" s="541"/>
      <c r="U19" s="541"/>
      <c r="V19" s="73"/>
      <c r="W19" s="73"/>
      <c r="X19" s="73"/>
      <c r="Y19" s="73"/>
      <c r="Z19" s="73"/>
      <c r="AA19" s="65"/>
    </row>
    <row r="20" spans="2:26" s="47" customFormat="1" ht="15" customHeight="1">
      <c r="B20" s="299" t="s">
        <v>25</v>
      </c>
      <c r="C20" s="72">
        <f>'Источники фин. средств'!C14</f>
        <v>0</v>
      </c>
      <c r="D20" s="72">
        <f>'Источники фин. средств'!D14</f>
        <v>0</v>
      </c>
      <c r="E20" s="72">
        <f>'Источники фин. средств'!E14</f>
        <v>0</v>
      </c>
      <c r="F20" s="72">
        <f>'Источники фин. средств'!F14</f>
        <v>0</v>
      </c>
      <c r="G20" s="72">
        <f>'Источники фин. средств'!G14</f>
        <v>0</v>
      </c>
      <c r="H20" s="72">
        <f>'Источники фин. средств'!H14</f>
        <v>0</v>
      </c>
      <c r="I20" s="72">
        <f>'Источники фин. средств'!I14</f>
        <v>0</v>
      </c>
      <c r="J20" s="72">
        <f>'Источники фин. средств'!J14</f>
        <v>0</v>
      </c>
      <c r="K20" s="72">
        <f>'Источники фин. средств'!K14</f>
        <v>0</v>
      </c>
      <c r="L20" s="72">
        <f>'Источники фин. средств'!L14</f>
        <v>0</v>
      </c>
      <c r="M20" s="72">
        <f>'Источники фин. средств'!M14</f>
        <v>0</v>
      </c>
      <c r="N20" s="72">
        <f>'Источники фин. средств'!N14</f>
        <v>0</v>
      </c>
      <c r="O20" s="72">
        <f>SUM('Источники фин. средств'!O14:Q14)</f>
        <v>0</v>
      </c>
      <c r="P20" s="72">
        <f>SUM('Источники фин. средств'!R14:T14)</f>
        <v>0</v>
      </c>
      <c r="Q20" s="72">
        <f>SUM('Источники фин. средств'!U14:W14)</f>
        <v>0</v>
      </c>
      <c r="R20" s="72">
        <f>SUM('Источники фин. средств'!X14:Z14)</f>
        <v>0</v>
      </c>
      <c r="S20" s="293">
        <f>SUM('Источники фин. средств'!Y14:AA14)</f>
        <v>0</v>
      </c>
      <c r="T20" s="541"/>
      <c r="U20" s="541"/>
      <c r="V20" s="73"/>
      <c r="W20" s="73"/>
      <c r="X20" s="73"/>
      <c r="Y20" s="73"/>
      <c r="Z20" s="73"/>
    </row>
    <row r="21" spans="2:26" s="47" customFormat="1" ht="15.75" customHeight="1">
      <c r="B21" s="299" t="s">
        <v>26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93"/>
      <c r="T21" s="541"/>
      <c r="U21" s="541"/>
      <c r="V21" s="73"/>
      <c r="W21" s="73"/>
      <c r="X21" s="73"/>
      <c r="Y21" s="73"/>
      <c r="Z21" s="73"/>
    </row>
    <row r="22" spans="2:26" s="47" customFormat="1" ht="15" customHeight="1">
      <c r="B22" s="299" t="s">
        <v>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93"/>
      <c r="T22" s="541"/>
      <c r="U22" s="541"/>
      <c r="V22" s="73"/>
      <c r="W22" s="73"/>
      <c r="X22" s="73"/>
      <c r="Y22" s="73"/>
      <c r="Z22" s="73"/>
    </row>
    <row r="23" spans="2:26" s="47" customFormat="1" ht="15.75" customHeight="1">
      <c r="B23" s="299" t="s">
        <v>28</v>
      </c>
      <c r="C23" s="72"/>
      <c r="D23" s="72"/>
      <c r="E23" s="72"/>
      <c r="F23" s="72"/>
      <c r="G23" s="72"/>
      <c r="H23" s="72"/>
      <c r="I23" s="72">
        <f>'Прибыли и убытки'!I26*70%</f>
        <v>0</v>
      </c>
      <c r="J23" s="72">
        <f>'Прибыли и убытки'!J26*70%</f>
        <v>0</v>
      </c>
      <c r="K23" s="72">
        <f>'Прибыли и убытки'!K26*70%</f>
        <v>0</v>
      </c>
      <c r="L23" s="72">
        <f>'Прибыли и убытки'!L26*70%</f>
        <v>0</v>
      </c>
      <c r="M23" s="72">
        <f>'Прибыли и убытки'!M26*70%</f>
        <v>0</v>
      </c>
      <c r="N23" s="72">
        <f>'Прибыли и убытки'!N26*70%</f>
        <v>0</v>
      </c>
      <c r="O23" s="72">
        <f>'Прибыли и убытки'!P26*70%</f>
        <v>0</v>
      </c>
      <c r="P23" s="72">
        <f>'Прибыли и убытки'!Q26*70%</f>
        <v>0</v>
      </c>
      <c r="Q23" s="72">
        <f>'Прибыли и убытки'!R26*70%</f>
        <v>0</v>
      </c>
      <c r="R23" s="72">
        <f>'Прибыли и убытки'!S26*70%</f>
        <v>0</v>
      </c>
      <c r="S23" s="293">
        <f>'Прибыли и убытки'!U26*70%</f>
        <v>0</v>
      </c>
      <c r="T23" s="541"/>
      <c r="U23" s="541"/>
      <c r="V23" s="73"/>
      <c r="W23" s="73"/>
      <c r="X23" s="73"/>
      <c r="Y23" s="73"/>
      <c r="Z23" s="73"/>
    </row>
    <row r="24" spans="2:26" s="40" customFormat="1" ht="26.25" customHeight="1">
      <c r="B24" s="296" t="s">
        <v>168</v>
      </c>
      <c r="C24" s="288">
        <f>C17+C18-C19-C20-C21+C22-C23</f>
        <v>0</v>
      </c>
      <c r="D24" s="288">
        <f>D17+D18-D19-D20-D21+D22-D23</f>
        <v>0</v>
      </c>
      <c r="E24" s="288">
        <f aca="true" t="shared" si="2" ref="E24:S24">E17+E18-E19-E20-E21+E22-E23</f>
        <v>0</v>
      </c>
      <c r="F24" s="288">
        <f t="shared" si="2"/>
        <v>0</v>
      </c>
      <c r="G24" s="288">
        <f t="shared" si="2"/>
        <v>0</v>
      </c>
      <c r="H24" s="288">
        <f t="shared" si="2"/>
        <v>0</v>
      </c>
      <c r="I24" s="288">
        <f t="shared" si="2"/>
        <v>0</v>
      </c>
      <c r="J24" s="288">
        <f t="shared" si="2"/>
        <v>0</v>
      </c>
      <c r="K24" s="288">
        <f t="shared" si="2"/>
        <v>0</v>
      </c>
      <c r="L24" s="288">
        <f t="shared" si="2"/>
        <v>0</v>
      </c>
      <c r="M24" s="288">
        <f t="shared" si="2"/>
        <v>0</v>
      </c>
      <c r="N24" s="288">
        <f t="shared" si="2"/>
        <v>0</v>
      </c>
      <c r="O24" s="288">
        <f t="shared" si="2"/>
        <v>0</v>
      </c>
      <c r="P24" s="288">
        <f t="shared" si="2"/>
        <v>0</v>
      </c>
      <c r="Q24" s="288">
        <f t="shared" si="2"/>
        <v>0</v>
      </c>
      <c r="R24" s="288">
        <f t="shared" si="2"/>
        <v>0</v>
      </c>
      <c r="S24" s="297">
        <f t="shared" si="2"/>
        <v>0</v>
      </c>
      <c r="T24" s="543"/>
      <c r="U24" s="543"/>
      <c r="V24" s="75"/>
      <c r="W24" s="75"/>
      <c r="X24" s="75"/>
      <c r="Y24" s="75"/>
      <c r="Z24" s="75"/>
    </row>
    <row r="25" spans="2:26" s="40" customFormat="1" ht="15" customHeight="1">
      <c r="B25" s="302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303"/>
      <c r="T25" s="543"/>
      <c r="U25" s="543"/>
      <c r="V25" s="75"/>
      <c r="W25" s="75"/>
      <c r="X25" s="75"/>
      <c r="Y25" s="75"/>
      <c r="Z25" s="75"/>
    </row>
    <row r="26" spans="2:26" s="41" customFormat="1" ht="27.75" customHeight="1" thickBot="1">
      <c r="B26" s="304" t="s">
        <v>169</v>
      </c>
      <c r="C26" s="305">
        <f>C4+C12+C16+C24</f>
        <v>0</v>
      </c>
      <c r="D26" s="305">
        <f>D4+D12+D16+D24</f>
        <v>0</v>
      </c>
      <c r="E26" s="305">
        <f>E4+E12+E16+E24</f>
        <v>0</v>
      </c>
      <c r="F26" s="305">
        <f>F4+F12+F16+F24</f>
        <v>0</v>
      </c>
      <c r="G26" s="305">
        <f>G4+G12+G16+G24</f>
        <v>0</v>
      </c>
      <c r="H26" s="305">
        <f>H4+H12+H16+H24</f>
        <v>0</v>
      </c>
      <c r="I26" s="305">
        <f>I4+I12+I16+I24</f>
        <v>0</v>
      </c>
      <c r="J26" s="305">
        <f>J4+J12+J16+J24</f>
        <v>0</v>
      </c>
      <c r="K26" s="305">
        <f>K4+K12+K16+K24</f>
        <v>0</v>
      </c>
      <c r="L26" s="305">
        <f>L4+L12+L16+L24</f>
        <v>0</v>
      </c>
      <c r="M26" s="305">
        <f>M4+M12+M16+M24</f>
        <v>0</v>
      </c>
      <c r="N26" s="305">
        <f>N4+N12+N16+N24</f>
        <v>0</v>
      </c>
      <c r="O26" s="305">
        <f>O4+O12+O16+O24</f>
        <v>0</v>
      </c>
      <c r="P26" s="305">
        <f>P4+P12+P16+P24</f>
        <v>0</v>
      </c>
      <c r="Q26" s="305">
        <f>Q4+Q12+Q16+Q24</f>
        <v>0</v>
      </c>
      <c r="R26" s="305">
        <f>R4+R12+R16+R24</f>
        <v>0</v>
      </c>
      <c r="S26" s="306">
        <f>S4+S12+S16+S24</f>
        <v>0</v>
      </c>
      <c r="T26" s="545"/>
      <c r="U26" s="545"/>
      <c r="V26" s="79"/>
      <c r="W26" s="79"/>
      <c r="X26" s="79"/>
      <c r="Y26" s="79"/>
      <c r="Z26" s="79"/>
    </row>
    <row r="27" spans="3:26" ht="12.7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9" ht="12.75">
      <c r="C29" s="15"/>
    </row>
  </sheetData>
  <printOptions/>
  <pageMargins left="0.51" right="0.7874015748031497" top="0.5905511811023623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"/>
  <sheetViews>
    <sheetView zoomScale="80" zoomScaleNormal="80" workbookViewId="0" topLeftCell="A1">
      <selection activeCell="D6" sqref="D6"/>
    </sheetView>
  </sheetViews>
  <sheetFormatPr defaultColWidth="8.88671875" defaultRowHeight="15"/>
  <cols>
    <col min="1" max="1" width="2.77734375" style="0" customWidth="1"/>
    <col min="2" max="2" width="21.99609375" style="38" customWidth="1"/>
    <col min="3" max="4" width="8.10546875" style="0" customWidth="1"/>
    <col min="5" max="5" width="8.21484375" style="0" customWidth="1"/>
    <col min="6" max="6" width="8.10546875" style="0" customWidth="1"/>
    <col min="7" max="7" width="8.77734375" style="0" customWidth="1"/>
    <col min="8" max="8" width="6.99609375" style="0" customWidth="1"/>
    <col min="9" max="9" width="6.77734375" style="0" customWidth="1"/>
    <col min="10" max="11" width="6.88671875" style="0" customWidth="1"/>
    <col min="12" max="12" width="7.4453125" style="0" customWidth="1"/>
    <col min="13" max="13" width="7.10546875" style="0" customWidth="1"/>
    <col min="14" max="14" width="7.5546875" style="0" customWidth="1"/>
    <col min="15" max="16" width="6.10546875" style="0" customWidth="1"/>
    <col min="17" max="17" width="6.4453125" style="0" customWidth="1"/>
    <col min="18" max="18" width="6.21484375" style="0" customWidth="1"/>
    <col min="19" max="19" width="6.10546875" style="0" customWidth="1"/>
    <col min="20" max="20" width="7.5546875" style="0" customWidth="1"/>
    <col min="21" max="21" width="6.6640625" style="0" customWidth="1"/>
  </cols>
  <sheetData>
    <row r="1" spans="1:18" ht="22.5" customHeight="1">
      <c r="A1" s="118"/>
      <c r="B1" s="365" t="s">
        <v>103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5.75">
      <c r="A2" s="118"/>
      <c r="B2" s="120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8.75" thickBot="1">
      <c r="A3" s="118"/>
      <c r="B3" s="578" t="s">
        <v>104</v>
      </c>
      <c r="C3" s="579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21" s="308" customFormat="1" ht="27" customHeight="1" thickBot="1">
      <c r="A4" s="307"/>
      <c r="B4" s="215"/>
      <c r="C4" s="504">
        <f>'Движение денежных средств'!C3</f>
        <v>41275</v>
      </c>
      <c r="D4" s="504">
        <f>'Движение денежных средств'!D3</f>
        <v>41306</v>
      </c>
      <c r="E4" s="504">
        <f>'Движение денежных средств'!E3</f>
        <v>41334</v>
      </c>
      <c r="F4" s="504">
        <f>'Движение денежных средств'!F3</f>
        <v>41365</v>
      </c>
      <c r="G4" s="504">
        <f>'Движение денежных средств'!G3</f>
        <v>41395</v>
      </c>
      <c r="H4" s="504">
        <f>'Движение денежных средств'!H3</f>
        <v>41426</v>
      </c>
      <c r="I4" s="504">
        <f>'Движение денежных средств'!I3</f>
        <v>41456</v>
      </c>
      <c r="J4" s="504">
        <f>'Движение денежных средств'!J3</f>
        <v>41487</v>
      </c>
      <c r="K4" s="504">
        <f>'Движение денежных средств'!K3</f>
        <v>41518</v>
      </c>
      <c r="L4" s="504">
        <f>'Движение денежных средств'!L3</f>
        <v>41548</v>
      </c>
      <c r="M4" s="504">
        <f>'Движение денежных средств'!M3</f>
        <v>41579</v>
      </c>
      <c r="N4" s="504">
        <f>'Движение денежных средств'!N3</f>
        <v>41609</v>
      </c>
      <c r="O4" s="216" t="str">
        <f>'Движение денежных средств'!O3</f>
        <v>1 кв. 2014 г</v>
      </c>
      <c r="P4" s="216" t="str">
        <f>'Движение денежных средств'!P3</f>
        <v>2 кв. 2014 г</v>
      </c>
      <c r="Q4" s="216" t="str">
        <f>'Движение денежных средств'!Q3</f>
        <v>3 кв. 2014 г</v>
      </c>
      <c r="R4" s="216" t="str">
        <f>'Движение денежных средств'!R3</f>
        <v>4 кв. 2014 г</v>
      </c>
      <c r="S4" s="311" t="str">
        <f>'Движение денежных средств'!S3</f>
        <v>2015 год</v>
      </c>
      <c r="T4" s="311"/>
      <c r="U4" s="312"/>
    </row>
    <row r="5" spans="1:21" s="47" customFormat="1" ht="46.5" customHeight="1">
      <c r="A5" s="309"/>
      <c r="B5" s="425" t="s">
        <v>212</v>
      </c>
      <c r="C5" s="426">
        <f>'Движение денежных средств'!C12</f>
        <v>0</v>
      </c>
      <c r="D5" s="426">
        <f>'Движение денежных средств'!D12</f>
        <v>0</v>
      </c>
      <c r="E5" s="426">
        <f>'Движение денежных средств'!E12</f>
        <v>0</v>
      </c>
      <c r="F5" s="426">
        <f>'Движение денежных средств'!F12</f>
        <v>0</v>
      </c>
      <c r="G5" s="426">
        <f>'Движение денежных средств'!G12</f>
        <v>0</v>
      </c>
      <c r="H5" s="426">
        <f>'Движение денежных средств'!H12</f>
        <v>0</v>
      </c>
      <c r="I5" s="426">
        <f>'Движение денежных средств'!I12</f>
        <v>0</v>
      </c>
      <c r="J5" s="426">
        <f>'Движение денежных средств'!J12</f>
        <v>0</v>
      </c>
      <c r="K5" s="426">
        <f>'Движение денежных средств'!K12</f>
        <v>0</v>
      </c>
      <c r="L5" s="426">
        <f>'Движение денежных средств'!L12</f>
        <v>0</v>
      </c>
      <c r="M5" s="426">
        <f>'Движение денежных средств'!M12</f>
        <v>0</v>
      </c>
      <c r="N5" s="426">
        <f>'Движение денежных средств'!N12</f>
        <v>0</v>
      </c>
      <c r="O5" s="426">
        <f>'Движение денежных средств'!O12</f>
        <v>0</v>
      </c>
      <c r="P5" s="426">
        <f>'Движение денежных средств'!P12</f>
        <v>0</v>
      </c>
      <c r="Q5" s="426">
        <f>'Движение денежных средств'!Q12</f>
        <v>0</v>
      </c>
      <c r="R5" s="426">
        <f>'Движение денежных средств'!R12</f>
        <v>0</v>
      </c>
      <c r="S5" s="426">
        <f>'Движение денежных средств'!S12</f>
        <v>0</v>
      </c>
      <c r="T5" s="426"/>
      <c r="U5" s="427"/>
    </row>
    <row r="6" spans="1:21" s="47" customFormat="1" ht="55.5" customHeight="1">
      <c r="A6" s="309"/>
      <c r="B6" s="313" t="s">
        <v>213</v>
      </c>
      <c r="C6" s="310">
        <f>C5</f>
        <v>0</v>
      </c>
      <c r="D6" s="310">
        <f>C6+D5</f>
        <v>0</v>
      </c>
      <c r="E6" s="310">
        <f aca="true" t="shared" si="0" ref="E6:L6">D6+E5</f>
        <v>0</v>
      </c>
      <c r="F6" s="310">
        <f t="shared" si="0"/>
        <v>0</v>
      </c>
      <c r="G6" s="310">
        <f t="shared" si="0"/>
        <v>0</v>
      </c>
      <c r="H6" s="310">
        <f t="shared" si="0"/>
        <v>0</v>
      </c>
      <c r="I6" s="310">
        <f t="shared" si="0"/>
        <v>0</v>
      </c>
      <c r="J6" s="310">
        <f t="shared" si="0"/>
        <v>0</v>
      </c>
      <c r="K6" s="310">
        <f t="shared" si="0"/>
        <v>0</v>
      </c>
      <c r="L6" s="310">
        <f t="shared" si="0"/>
        <v>0</v>
      </c>
      <c r="M6" s="310">
        <f aca="true" t="shared" si="1" ref="M6:S6">L6+M5</f>
        <v>0</v>
      </c>
      <c r="N6" s="310">
        <f t="shared" si="1"/>
        <v>0</v>
      </c>
      <c r="O6" s="310">
        <f t="shared" si="1"/>
        <v>0</v>
      </c>
      <c r="P6" s="310">
        <f t="shared" si="1"/>
        <v>0</v>
      </c>
      <c r="Q6" s="310">
        <f t="shared" si="1"/>
        <v>0</v>
      </c>
      <c r="R6" s="310">
        <f t="shared" si="1"/>
        <v>0</v>
      </c>
      <c r="S6" s="310">
        <f t="shared" si="1"/>
        <v>0</v>
      </c>
      <c r="T6" s="310"/>
      <c r="U6" s="314"/>
    </row>
    <row r="7" spans="1:21" s="47" customFormat="1" ht="16.5" customHeight="1">
      <c r="A7" s="309"/>
      <c r="B7" s="313" t="s">
        <v>107</v>
      </c>
      <c r="C7" s="310">
        <f>'Движение денежных средств'!C16</f>
        <v>0</v>
      </c>
      <c r="D7" s="310">
        <f>'Движение денежных средств'!D16</f>
        <v>0</v>
      </c>
      <c r="E7" s="310">
        <f>'Движение денежных средств'!E16</f>
        <v>0</v>
      </c>
      <c r="F7" s="310">
        <f>'Движение денежных средств'!F16</f>
        <v>0</v>
      </c>
      <c r="G7" s="310">
        <f>'Движение денежных средств'!G16</f>
        <v>0</v>
      </c>
      <c r="H7" s="310">
        <f>'Движение денежных средств'!H16</f>
        <v>0</v>
      </c>
      <c r="I7" s="310">
        <f>'Движение денежных средств'!I16</f>
        <v>0</v>
      </c>
      <c r="J7" s="310">
        <f>'Движение денежных средств'!J16</f>
        <v>0</v>
      </c>
      <c r="K7" s="310">
        <f>'Движение денежных средств'!K16</f>
        <v>0</v>
      </c>
      <c r="L7" s="310">
        <f>'Движение денежных средств'!L16</f>
        <v>0</v>
      </c>
      <c r="M7" s="310">
        <f>'Движение денежных средств'!M16</f>
        <v>0</v>
      </c>
      <c r="N7" s="310">
        <f>'Движение денежных средств'!N16</f>
        <v>0</v>
      </c>
      <c r="O7" s="310">
        <f>'Движение денежных средств'!O16</f>
        <v>0</v>
      </c>
      <c r="P7" s="310">
        <f>'Движение денежных средств'!P16</f>
        <v>0</v>
      </c>
      <c r="Q7" s="310">
        <f>'Движение денежных средств'!Q16</f>
        <v>0</v>
      </c>
      <c r="R7" s="310">
        <f>'Движение денежных средств'!R16</f>
        <v>0</v>
      </c>
      <c r="S7" s="310">
        <f>'Движение денежных средств'!S16</f>
        <v>0</v>
      </c>
      <c r="T7" s="310"/>
      <c r="U7" s="314"/>
    </row>
    <row r="8" spans="1:21" s="47" customFormat="1" ht="28.5" customHeight="1">
      <c r="A8" s="309"/>
      <c r="B8" s="313" t="s">
        <v>126</v>
      </c>
      <c r="C8" s="310">
        <f>C7</f>
        <v>0</v>
      </c>
      <c r="D8" s="310">
        <f>C8+D7</f>
        <v>0</v>
      </c>
      <c r="E8" s="310">
        <f aca="true" t="shared" si="2" ref="E8:S8">D8+E7</f>
        <v>0</v>
      </c>
      <c r="F8" s="310">
        <f t="shared" si="2"/>
        <v>0</v>
      </c>
      <c r="G8" s="310">
        <f t="shared" si="2"/>
        <v>0</v>
      </c>
      <c r="H8" s="310">
        <f t="shared" si="2"/>
        <v>0</v>
      </c>
      <c r="I8" s="310">
        <f t="shared" si="2"/>
        <v>0</v>
      </c>
      <c r="J8" s="310">
        <f t="shared" si="2"/>
        <v>0</v>
      </c>
      <c r="K8" s="310">
        <f t="shared" si="2"/>
        <v>0</v>
      </c>
      <c r="L8" s="310">
        <f t="shared" si="2"/>
        <v>0</v>
      </c>
      <c r="M8" s="310">
        <f t="shared" si="2"/>
        <v>0</v>
      </c>
      <c r="N8" s="310">
        <f t="shared" si="2"/>
        <v>0</v>
      </c>
      <c r="O8" s="310">
        <f t="shared" si="2"/>
        <v>0</v>
      </c>
      <c r="P8" s="310">
        <f t="shared" si="2"/>
        <v>0</v>
      </c>
      <c r="Q8" s="310">
        <f t="shared" si="2"/>
        <v>0</v>
      </c>
      <c r="R8" s="310">
        <f t="shared" si="2"/>
        <v>0</v>
      </c>
      <c r="S8" s="310">
        <f t="shared" si="2"/>
        <v>0</v>
      </c>
      <c r="T8" s="310"/>
      <c r="U8" s="314"/>
    </row>
    <row r="9" spans="1:21" s="47" customFormat="1" ht="16.5" customHeight="1" thickBot="1">
      <c r="A9" s="309"/>
      <c r="B9" s="315" t="s">
        <v>127</v>
      </c>
      <c r="C9" s="316">
        <f aca="true" t="shared" si="3" ref="C9:H9">C6+C8</f>
        <v>0</v>
      </c>
      <c r="D9" s="316">
        <f t="shared" si="3"/>
        <v>0</v>
      </c>
      <c r="E9" s="316">
        <f t="shared" si="3"/>
        <v>0</v>
      </c>
      <c r="F9" s="316">
        <f t="shared" si="3"/>
        <v>0</v>
      </c>
      <c r="G9" s="316">
        <f t="shared" si="3"/>
        <v>0</v>
      </c>
      <c r="H9" s="316">
        <f t="shared" si="3"/>
        <v>0</v>
      </c>
      <c r="I9" s="316">
        <f aca="true" t="shared" si="4" ref="I9:S9">I6+I8</f>
        <v>0</v>
      </c>
      <c r="J9" s="316">
        <f t="shared" si="4"/>
        <v>0</v>
      </c>
      <c r="K9" s="316">
        <f t="shared" si="4"/>
        <v>0</v>
      </c>
      <c r="L9" s="316">
        <f t="shared" si="4"/>
        <v>0</v>
      </c>
      <c r="M9" s="316">
        <f t="shared" si="4"/>
        <v>0</v>
      </c>
      <c r="N9" s="316">
        <f t="shared" si="4"/>
        <v>0</v>
      </c>
      <c r="O9" s="316">
        <f t="shared" si="4"/>
        <v>0</v>
      </c>
      <c r="P9" s="316">
        <f t="shared" si="4"/>
        <v>0</v>
      </c>
      <c r="Q9" s="316">
        <f t="shared" si="4"/>
        <v>0</v>
      </c>
      <c r="R9" s="316">
        <f t="shared" si="4"/>
        <v>0</v>
      </c>
      <c r="S9" s="316">
        <f t="shared" si="4"/>
        <v>0</v>
      </c>
      <c r="T9" s="316"/>
      <c r="U9" s="428"/>
    </row>
    <row r="10" spans="2:21" s="118" customFormat="1" ht="15.7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2:21" s="118" customFormat="1" ht="32.25" thickBot="1">
      <c r="B11" s="430" t="s">
        <v>159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2:21" s="118" customFormat="1" ht="16.5" thickBot="1">
      <c r="B12" s="431"/>
      <c r="C12" s="432"/>
      <c r="D12" s="451"/>
      <c r="E12" s="451"/>
      <c r="F12" s="451"/>
      <c r="G12" s="451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2:21" s="118" customFormat="1" ht="31.5">
      <c r="B13" s="433" t="s">
        <v>160</v>
      </c>
      <c r="C13" s="434" t="e">
        <f>S6/3/S8%</f>
        <v>#DIV/0!</v>
      </c>
      <c r="D13" s="452"/>
      <c r="E13" s="452"/>
      <c r="F13" s="452"/>
      <c r="G13" s="452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</row>
    <row r="14" spans="2:21" s="118" customFormat="1" ht="32.25" thickBot="1">
      <c r="B14" s="435" t="s">
        <v>161</v>
      </c>
      <c r="C14" s="436">
        <f>S6-S8</f>
        <v>0</v>
      </c>
      <c r="D14" s="453"/>
      <c r="E14" s="453"/>
      <c r="F14" s="453"/>
      <c r="G14" s="453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2:21" s="118" customFormat="1" ht="15.7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workbookViewId="0" topLeftCell="A2">
      <selection activeCell="F10" sqref="F10"/>
    </sheetView>
  </sheetViews>
  <sheetFormatPr defaultColWidth="8.88671875" defaultRowHeight="15"/>
  <cols>
    <col min="1" max="1" width="4.10546875" style="1" customWidth="1"/>
    <col min="2" max="2" width="4.21484375" style="522" customWidth="1"/>
    <col min="3" max="3" width="21.3359375" style="1" customWidth="1"/>
    <col min="4" max="4" width="9.6640625" style="1" customWidth="1"/>
    <col min="5" max="5" width="7.21484375" style="1" customWidth="1"/>
    <col min="6" max="6" width="7.88671875" style="1" customWidth="1"/>
    <col min="7" max="7" width="7.77734375" style="1" customWidth="1"/>
    <col min="8" max="8" width="7.4453125" style="1" customWidth="1"/>
    <col min="9" max="9" width="7.88671875" style="1" customWidth="1"/>
    <col min="10" max="16384" width="8.88671875" style="1" customWidth="1"/>
  </cols>
  <sheetData>
    <row r="1" ht="20.25" customHeight="1">
      <c r="C1" s="360" t="s">
        <v>48</v>
      </c>
    </row>
    <row r="2" ht="14.25" customHeight="1">
      <c r="C2" s="9"/>
    </row>
    <row r="3" spans="2:9" ht="33" customHeight="1" thickBot="1">
      <c r="B3" s="549" t="s">
        <v>179</v>
      </c>
      <c r="C3" s="550"/>
      <c r="D3" s="550"/>
      <c r="E3" s="550"/>
      <c r="F3" s="551"/>
      <c r="G3" s="551"/>
      <c r="H3" s="551"/>
      <c r="I3" s="356"/>
    </row>
    <row r="4" spans="2:9" ht="29.25" customHeight="1">
      <c r="B4" s="204" t="s">
        <v>0</v>
      </c>
      <c r="C4" s="205" t="s">
        <v>1</v>
      </c>
      <c r="D4" s="206" t="s">
        <v>180</v>
      </c>
      <c r="E4" s="552" t="s">
        <v>42</v>
      </c>
      <c r="F4" s="553"/>
      <c r="G4" s="553"/>
      <c r="H4" s="553"/>
      <c r="I4" s="207"/>
    </row>
    <row r="5" spans="2:9" ht="15.75" thickBot="1">
      <c r="B5" s="208"/>
      <c r="C5" s="130"/>
      <c r="D5" s="131"/>
      <c r="E5" s="505">
        <v>41275</v>
      </c>
      <c r="F5" s="505">
        <v>41306</v>
      </c>
      <c r="G5" s="505">
        <v>41334</v>
      </c>
      <c r="H5" s="505">
        <v>41365</v>
      </c>
      <c r="I5" s="506">
        <v>41395</v>
      </c>
    </row>
    <row r="6" spans="2:9" ht="25.5">
      <c r="B6" s="523" t="s">
        <v>184</v>
      </c>
      <c r="C6" s="127" t="s">
        <v>63</v>
      </c>
      <c r="D6" s="406"/>
      <c r="E6" s="101"/>
      <c r="F6" s="128"/>
      <c r="G6" s="129"/>
      <c r="H6" s="129"/>
      <c r="I6" s="209"/>
    </row>
    <row r="7" spans="2:9" ht="15">
      <c r="B7" s="529" t="s">
        <v>185</v>
      </c>
      <c r="C7" s="103" t="s">
        <v>144</v>
      </c>
      <c r="D7" s="497">
        <v>0</v>
      </c>
      <c r="E7" s="260"/>
      <c r="F7" s="492"/>
      <c r="G7" s="260"/>
      <c r="H7" s="260"/>
      <c r="I7" s="382"/>
    </row>
    <row r="8" spans="2:9" ht="18" customHeight="1">
      <c r="B8" s="524"/>
      <c r="C8" s="103"/>
      <c r="D8" s="497">
        <v>0</v>
      </c>
      <c r="E8" s="260"/>
      <c r="F8" s="492"/>
      <c r="G8" s="260"/>
      <c r="H8" s="260"/>
      <c r="I8" s="382"/>
    </row>
    <row r="9" spans="2:9" ht="15">
      <c r="B9" s="524"/>
      <c r="C9" s="103"/>
      <c r="D9" s="497">
        <v>0</v>
      </c>
      <c r="E9" s="260"/>
      <c r="F9" s="492"/>
      <c r="G9" s="260"/>
      <c r="H9" s="260"/>
      <c r="I9" s="382"/>
    </row>
    <row r="10" spans="2:9" ht="15">
      <c r="B10" s="524"/>
      <c r="C10" s="103"/>
      <c r="D10" s="497">
        <v>0</v>
      </c>
      <c r="E10" s="260"/>
      <c r="F10" s="492"/>
      <c r="G10" s="260"/>
      <c r="H10" s="260"/>
      <c r="I10" s="382"/>
    </row>
    <row r="11" spans="2:9" ht="15">
      <c r="B11" s="524"/>
      <c r="C11" s="103"/>
      <c r="D11" s="497">
        <v>0</v>
      </c>
      <c r="E11" s="260"/>
      <c r="F11" s="492"/>
      <c r="G11" s="260"/>
      <c r="H11" s="260"/>
      <c r="I11" s="382"/>
    </row>
    <row r="12" spans="2:9" ht="25.5">
      <c r="B12" s="525" t="s">
        <v>186</v>
      </c>
      <c r="C12" s="104" t="s">
        <v>64</v>
      </c>
      <c r="D12" s="497"/>
      <c r="E12" s="260"/>
      <c r="F12" s="493"/>
      <c r="G12" s="260"/>
      <c r="H12" s="260"/>
      <c r="I12" s="382"/>
    </row>
    <row r="13" spans="2:9" ht="15">
      <c r="B13" s="524" t="s">
        <v>187</v>
      </c>
      <c r="C13" s="105"/>
      <c r="D13" s="497">
        <v>0</v>
      </c>
      <c r="E13" s="260"/>
      <c r="F13" s="493"/>
      <c r="G13" s="260"/>
      <c r="H13" s="260"/>
      <c r="I13" s="382"/>
    </row>
    <row r="14" spans="2:9" ht="15">
      <c r="B14" s="524"/>
      <c r="C14" s="105"/>
      <c r="D14" s="497">
        <v>0</v>
      </c>
      <c r="E14" s="260"/>
      <c r="F14" s="493"/>
      <c r="G14" s="260"/>
      <c r="H14" s="260"/>
      <c r="I14" s="382"/>
    </row>
    <row r="15" spans="2:9" ht="15">
      <c r="B15" s="524"/>
      <c r="C15" s="105"/>
      <c r="D15" s="497">
        <v>0</v>
      </c>
      <c r="E15" s="260"/>
      <c r="F15" s="493"/>
      <c r="G15" s="260"/>
      <c r="H15" s="260"/>
      <c r="I15" s="382"/>
    </row>
    <row r="16" spans="2:9" ht="15">
      <c r="B16" s="524"/>
      <c r="C16" s="99" t="s">
        <v>191</v>
      </c>
      <c r="D16" s="498">
        <f aca="true" t="shared" si="0" ref="D16:I16">SUM(D7:D15)</f>
        <v>0</v>
      </c>
      <c r="E16" s="494">
        <f t="shared" si="0"/>
        <v>0</v>
      </c>
      <c r="F16" s="494">
        <f t="shared" si="0"/>
        <v>0</v>
      </c>
      <c r="G16" s="494">
        <f t="shared" si="0"/>
        <v>0</v>
      </c>
      <c r="H16" s="494">
        <f t="shared" si="0"/>
        <v>0</v>
      </c>
      <c r="I16" s="495">
        <f t="shared" si="0"/>
        <v>0</v>
      </c>
    </row>
    <row r="17" spans="2:9" ht="15">
      <c r="B17" s="525" t="s">
        <v>188</v>
      </c>
      <c r="C17" s="102"/>
      <c r="D17" s="497">
        <v>0</v>
      </c>
      <c r="E17" s="260"/>
      <c r="F17" s="260"/>
      <c r="G17" s="260"/>
      <c r="H17" s="260"/>
      <c r="I17" s="382"/>
    </row>
    <row r="18" spans="2:9" ht="15">
      <c r="B18" s="525" t="s">
        <v>189</v>
      </c>
      <c r="C18" s="102"/>
      <c r="D18" s="497">
        <v>0</v>
      </c>
      <c r="E18" s="260"/>
      <c r="F18" s="260"/>
      <c r="G18" s="260"/>
      <c r="H18" s="260"/>
      <c r="I18" s="382"/>
    </row>
    <row r="19" spans="2:9" ht="15">
      <c r="B19" s="525" t="s">
        <v>190</v>
      </c>
      <c r="C19" s="102"/>
      <c r="D19" s="497">
        <v>0</v>
      </c>
      <c r="E19" s="260"/>
      <c r="F19" s="260"/>
      <c r="G19" s="260"/>
      <c r="H19" s="260"/>
      <c r="I19" s="382"/>
    </row>
    <row r="20" spans="2:9" ht="19.5" customHeight="1">
      <c r="B20" s="526"/>
      <c r="C20" s="100" t="s">
        <v>192</v>
      </c>
      <c r="D20" s="499">
        <f aca="true" t="shared" si="1" ref="D20:I20">SUM(D17:D19)</f>
        <v>0</v>
      </c>
      <c r="E20" s="496">
        <f t="shared" si="1"/>
        <v>0</v>
      </c>
      <c r="F20" s="496">
        <f t="shared" si="1"/>
        <v>0</v>
      </c>
      <c r="G20" s="496">
        <f t="shared" si="1"/>
        <v>0</v>
      </c>
      <c r="H20" s="496">
        <f t="shared" si="1"/>
        <v>0</v>
      </c>
      <c r="I20" s="580">
        <f t="shared" si="1"/>
        <v>0</v>
      </c>
    </row>
    <row r="21" spans="2:9" ht="27" customHeight="1" thickBot="1">
      <c r="B21" s="527"/>
      <c r="C21" s="212" t="s">
        <v>43</v>
      </c>
      <c r="D21" s="500">
        <f aca="true" t="shared" si="2" ref="D21:I21">D16+D20</f>
        <v>0</v>
      </c>
      <c r="E21" s="261">
        <f t="shared" si="2"/>
        <v>0</v>
      </c>
      <c r="F21" s="261">
        <f t="shared" si="2"/>
        <v>0</v>
      </c>
      <c r="G21" s="261">
        <f t="shared" si="2"/>
        <v>0</v>
      </c>
      <c r="H21" s="261">
        <f t="shared" si="2"/>
        <v>0</v>
      </c>
      <c r="I21" s="262">
        <f t="shared" si="2"/>
        <v>0</v>
      </c>
    </row>
    <row r="22" spans="2:9" s="2" customFormat="1" ht="29.25" customHeight="1">
      <c r="B22" s="554"/>
      <c r="C22" s="554"/>
      <c r="D22" s="554"/>
      <c r="E22" s="554"/>
      <c r="F22" s="554"/>
      <c r="G22" s="554"/>
      <c r="H22" s="554"/>
      <c r="I22" s="554"/>
    </row>
    <row r="23" spans="2:9" ht="60" customHeight="1">
      <c r="B23" s="554" t="s">
        <v>44</v>
      </c>
      <c r="C23" s="554"/>
      <c r="D23" s="554"/>
      <c r="E23" s="554"/>
      <c r="F23" s="554"/>
      <c r="G23" s="554"/>
      <c r="H23" s="554"/>
      <c r="I23" s="554"/>
    </row>
    <row r="24" spans="2:4" ht="15">
      <c r="B24" s="528"/>
      <c r="C24" s="3"/>
      <c r="D24" s="3"/>
    </row>
    <row r="25" spans="2:4" ht="15">
      <c r="B25" s="528"/>
      <c r="C25" s="3"/>
      <c r="D25" s="3"/>
    </row>
    <row r="26" spans="2:4" ht="15">
      <c r="B26" s="528"/>
      <c r="C26" s="3"/>
      <c r="D26" s="3"/>
    </row>
    <row r="27" spans="2:4" ht="15">
      <c r="B27" s="528"/>
      <c r="C27" s="3"/>
      <c r="D27" s="3"/>
    </row>
    <row r="28" spans="2:4" ht="15">
      <c r="B28" s="528"/>
      <c r="C28" s="3"/>
      <c r="D28" s="3"/>
    </row>
    <row r="29" spans="2:4" ht="15">
      <c r="B29" s="528"/>
      <c r="C29" s="3"/>
      <c r="D29" s="3"/>
    </row>
    <row r="30" spans="2:4" ht="15">
      <c r="B30" s="528"/>
      <c r="C30" s="3"/>
      <c r="D30" s="3"/>
    </row>
    <row r="31" spans="2:4" ht="15">
      <c r="B31" s="528"/>
      <c r="C31" s="3"/>
      <c r="D31" s="3"/>
    </row>
    <row r="32" spans="2:4" ht="15">
      <c r="B32" s="528"/>
      <c r="C32" s="3"/>
      <c r="D32" s="3"/>
    </row>
    <row r="33" spans="2:4" ht="15">
      <c r="B33" s="528"/>
      <c r="C33" s="3"/>
      <c r="D33" s="3"/>
    </row>
    <row r="34" spans="2:4" ht="15">
      <c r="B34" s="528"/>
      <c r="C34" s="3"/>
      <c r="D34" s="3"/>
    </row>
    <row r="35" spans="2:4" ht="15">
      <c r="B35" s="528"/>
      <c r="C35" s="3"/>
      <c r="D35" s="3"/>
    </row>
    <row r="36" spans="2:4" ht="15">
      <c r="B36" s="528"/>
      <c r="C36" s="3"/>
      <c r="D36" s="3"/>
    </row>
    <row r="37" spans="2:4" ht="15">
      <c r="B37" s="528"/>
      <c r="C37" s="3"/>
      <c r="D37" s="3"/>
    </row>
    <row r="38" spans="2:4" ht="15">
      <c r="B38" s="528"/>
      <c r="C38" s="3"/>
      <c r="D38" s="3"/>
    </row>
    <row r="39" spans="2:4" ht="15">
      <c r="B39" s="528"/>
      <c r="C39" s="3"/>
      <c r="D39" s="3"/>
    </row>
  </sheetData>
  <mergeCells count="4">
    <mergeCell ref="B3:H3"/>
    <mergeCell ref="E4:H4"/>
    <mergeCell ref="B22:I22"/>
    <mergeCell ref="B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D21"/>
  <sheetViews>
    <sheetView workbookViewId="0" topLeftCell="A1">
      <selection activeCell="K11" sqref="K11"/>
    </sheetView>
  </sheetViews>
  <sheetFormatPr defaultColWidth="8.88671875" defaultRowHeight="15"/>
  <cols>
    <col min="1" max="1" width="2.99609375" style="7" customWidth="1"/>
    <col min="2" max="2" width="10.21484375" style="7" customWidth="1"/>
    <col min="3" max="3" width="6.88671875" style="7" customWidth="1"/>
    <col min="4" max="4" width="7.77734375" style="7" customWidth="1"/>
    <col min="5" max="5" width="7.10546875" style="7" customWidth="1"/>
    <col min="6" max="6" width="7.5546875" style="7" customWidth="1"/>
    <col min="7" max="7" width="7.10546875" style="7" customWidth="1"/>
    <col min="8" max="8" width="6.4453125" style="7" customWidth="1"/>
    <col min="9" max="9" width="6.6640625" style="7" customWidth="1"/>
    <col min="10" max="10" width="6.4453125" style="7" customWidth="1"/>
    <col min="11" max="11" width="6.21484375" style="7" customWidth="1"/>
    <col min="12" max="12" width="6.99609375" style="7" customWidth="1"/>
    <col min="13" max="13" width="6.88671875" style="7" customWidth="1"/>
    <col min="14" max="14" width="7.21484375" style="7" customWidth="1"/>
    <col min="15" max="15" width="7.4453125" style="7" customWidth="1"/>
    <col min="16" max="17" width="6.77734375" style="7" customWidth="1"/>
    <col min="18" max="19" width="6.3359375" style="7" customWidth="1"/>
    <col min="20" max="20" width="6.4453125" style="7" customWidth="1"/>
    <col min="21" max="22" width="6.6640625" style="7" customWidth="1"/>
    <col min="23" max="23" width="6.4453125" style="7" customWidth="1"/>
    <col min="24" max="24" width="6.4453125" style="457" customWidth="1"/>
    <col min="25" max="25" width="7.21484375" style="457" customWidth="1"/>
    <col min="26" max="26" width="9.4453125" style="7" customWidth="1"/>
    <col min="27" max="29" width="9.6640625" style="7" customWidth="1"/>
    <col min="30" max="30" width="10.5546875" style="7" customWidth="1"/>
    <col min="31" max="16384" width="8.88671875" style="7" customWidth="1"/>
  </cols>
  <sheetData>
    <row r="1" spans="2:26" s="40" customFormat="1" ht="21" customHeight="1">
      <c r="B1" s="360" t="s">
        <v>49</v>
      </c>
      <c r="L1" s="46"/>
      <c r="X1" s="455"/>
      <c r="Y1" s="80"/>
      <c r="Z1" s="46"/>
    </row>
    <row r="2" spans="2:26" s="40" customFormat="1" ht="13.5" customHeight="1">
      <c r="B2" s="9"/>
      <c r="L2" s="46"/>
      <c r="X2" s="455"/>
      <c r="Y2" s="80"/>
      <c r="Z2" s="46"/>
    </row>
    <row r="3" spans="2:26" s="40" customFormat="1" ht="18" customHeight="1" thickBot="1">
      <c r="B3" s="123" t="s">
        <v>181</v>
      </c>
      <c r="C3" s="124"/>
      <c r="D3" s="125"/>
      <c r="E3" s="125"/>
      <c r="F3" s="125"/>
      <c r="G3" s="125"/>
      <c r="L3" s="41"/>
      <c r="X3" s="455"/>
      <c r="Y3" s="455"/>
      <c r="Z3" s="41"/>
    </row>
    <row r="4" spans="2:56" s="45" customFormat="1" ht="32.25" customHeight="1" thickBot="1">
      <c r="B4" s="167" t="s">
        <v>4</v>
      </c>
      <c r="C4" s="169" t="s">
        <v>6</v>
      </c>
      <c r="D4" s="169" t="s">
        <v>158</v>
      </c>
      <c r="E4" s="501">
        <v>41275</v>
      </c>
      <c r="F4" s="501">
        <v>41306</v>
      </c>
      <c r="G4" s="501">
        <v>41334</v>
      </c>
      <c r="H4" s="501">
        <v>41365</v>
      </c>
      <c r="I4" s="501">
        <v>41395</v>
      </c>
      <c r="J4" s="501">
        <v>41426</v>
      </c>
      <c r="K4" s="501">
        <v>41456</v>
      </c>
      <c r="L4" s="501">
        <v>41487</v>
      </c>
      <c r="M4" s="501">
        <v>41518</v>
      </c>
      <c r="N4" s="501">
        <v>41548</v>
      </c>
      <c r="O4" s="501">
        <v>41579</v>
      </c>
      <c r="P4" s="501">
        <v>41609</v>
      </c>
      <c r="Q4" s="169" t="s">
        <v>170</v>
      </c>
      <c r="R4" s="169" t="s">
        <v>171</v>
      </c>
      <c r="S4" s="169" t="s">
        <v>172</v>
      </c>
      <c r="T4" s="169" t="s">
        <v>173</v>
      </c>
      <c r="U4" s="169" t="s">
        <v>174</v>
      </c>
      <c r="V4" s="454" t="s">
        <v>176</v>
      </c>
      <c r="W4" s="170" t="s">
        <v>175</v>
      </c>
      <c r="X4" s="112"/>
      <c r="Y4" s="112"/>
      <c r="Z4" s="106"/>
      <c r="AA4" s="106"/>
      <c r="AB4" s="106"/>
      <c r="AC4" s="106"/>
      <c r="AD4" s="106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</row>
    <row r="5" spans="2:30" s="40" customFormat="1" ht="14.25" customHeight="1">
      <c r="B5" s="213" t="s">
        <v>145</v>
      </c>
      <c r="C5" s="108"/>
      <c r="D5" s="109">
        <v>0</v>
      </c>
      <c r="E5" s="108"/>
      <c r="F5" s="110"/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459">
        <f>SUM(E5:P5)</f>
        <v>0</v>
      </c>
      <c r="R5" s="110">
        <v>0</v>
      </c>
      <c r="S5" s="110">
        <v>0</v>
      </c>
      <c r="T5" s="110">
        <v>0</v>
      </c>
      <c r="U5" s="110">
        <v>0</v>
      </c>
      <c r="V5" s="460">
        <f>SUM(R5:U5)</f>
        <v>0</v>
      </c>
      <c r="W5" s="461">
        <v>0</v>
      </c>
      <c r="X5" s="50"/>
      <c r="Y5" s="50"/>
      <c r="Z5" s="50"/>
      <c r="AA5" s="50"/>
      <c r="AB5" s="50"/>
      <c r="AC5" s="50"/>
      <c r="AD5" s="50"/>
    </row>
    <row r="6" spans="2:30" s="47" customFormat="1" ht="14.25" customHeight="1">
      <c r="B6" s="213" t="s">
        <v>146</v>
      </c>
      <c r="C6" s="48"/>
      <c r="D6" s="61">
        <v>0</v>
      </c>
      <c r="E6" s="51"/>
      <c r="F6" s="52"/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459">
        <f>SUM(E6:P6)</f>
        <v>0</v>
      </c>
      <c r="R6" s="49">
        <v>0</v>
      </c>
      <c r="S6" s="49">
        <v>0</v>
      </c>
      <c r="T6" s="49">
        <v>0</v>
      </c>
      <c r="U6" s="49">
        <v>0</v>
      </c>
      <c r="V6" s="460">
        <f>SUM(R6:U6)</f>
        <v>0</v>
      </c>
      <c r="W6" s="462">
        <v>0</v>
      </c>
      <c r="X6" s="50"/>
      <c r="Y6" s="50"/>
      <c r="Z6" s="50"/>
      <c r="AA6" s="50"/>
      <c r="AB6" s="50"/>
      <c r="AC6" s="50"/>
      <c r="AD6" s="50"/>
    </row>
    <row r="7" spans="2:30" s="47" customFormat="1" ht="15" customHeight="1">
      <c r="B7" s="213" t="s">
        <v>147</v>
      </c>
      <c r="C7" s="48"/>
      <c r="D7" s="61">
        <v>0</v>
      </c>
      <c r="E7" s="51"/>
      <c r="F7" s="52"/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459">
        <f>SUM(E7:P7)</f>
        <v>0</v>
      </c>
      <c r="R7" s="49">
        <v>0</v>
      </c>
      <c r="S7" s="49">
        <v>0</v>
      </c>
      <c r="T7" s="49">
        <v>0</v>
      </c>
      <c r="U7" s="49">
        <v>0</v>
      </c>
      <c r="V7" s="460">
        <f>SUM(R7:U7)</f>
        <v>0</v>
      </c>
      <c r="W7" s="462">
        <v>0</v>
      </c>
      <c r="X7" s="50"/>
      <c r="Y7" s="50"/>
      <c r="Z7" s="50"/>
      <c r="AA7" s="50"/>
      <c r="AB7" s="50"/>
      <c r="AC7" s="50"/>
      <c r="AD7" s="50"/>
    </row>
    <row r="8" spans="2:30" s="47" customFormat="1" ht="15" customHeight="1">
      <c r="B8" s="213" t="s">
        <v>148</v>
      </c>
      <c r="C8" s="48"/>
      <c r="D8" s="61">
        <v>0</v>
      </c>
      <c r="E8" s="51"/>
      <c r="F8" s="52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459">
        <f>SUM(E8:P8)</f>
        <v>0</v>
      </c>
      <c r="R8" s="49">
        <v>0</v>
      </c>
      <c r="S8" s="49">
        <v>0</v>
      </c>
      <c r="T8" s="49">
        <v>0</v>
      </c>
      <c r="U8" s="49">
        <v>0</v>
      </c>
      <c r="V8" s="460">
        <f>SUM(R8:U8)</f>
        <v>0</v>
      </c>
      <c r="W8" s="462">
        <v>0</v>
      </c>
      <c r="X8" s="50"/>
      <c r="Y8" s="50"/>
      <c r="Z8" s="50"/>
      <c r="AA8" s="50"/>
      <c r="AB8" s="50"/>
      <c r="AC8" s="50"/>
      <c r="AD8" s="50"/>
    </row>
    <row r="9" spans="2:30" s="54" customFormat="1" ht="13.5" thickBot="1">
      <c r="B9" s="220" t="s">
        <v>29</v>
      </c>
      <c r="C9" s="221"/>
      <c r="D9" s="222"/>
      <c r="E9" s="222">
        <f aca="true" t="shared" si="0" ref="E9:W9">SUM(E5:E8)</f>
        <v>0</v>
      </c>
      <c r="F9" s="222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 t="shared" si="0"/>
        <v>0</v>
      </c>
      <c r="L9" s="223">
        <f t="shared" si="0"/>
        <v>0</v>
      </c>
      <c r="M9" s="223">
        <f t="shared" si="0"/>
        <v>0</v>
      </c>
      <c r="N9" s="223">
        <f t="shared" si="0"/>
        <v>0</v>
      </c>
      <c r="O9" s="223">
        <f t="shared" si="0"/>
        <v>0</v>
      </c>
      <c r="P9" s="223">
        <f t="shared" si="0"/>
        <v>0</v>
      </c>
      <c r="Q9" s="223">
        <f t="shared" si="0"/>
        <v>0</v>
      </c>
      <c r="R9" s="223">
        <f t="shared" si="0"/>
        <v>0</v>
      </c>
      <c r="S9" s="223">
        <f t="shared" si="0"/>
        <v>0</v>
      </c>
      <c r="T9" s="223">
        <f t="shared" si="0"/>
        <v>0</v>
      </c>
      <c r="U9" s="223">
        <f t="shared" si="0"/>
        <v>0</v>
      </c>
      <c r="V9" s="223">
        <f t="shared" si="0"/>
        <v>0</v>
      </c>
      <c r="W9" s="224">
        <f t="shared" si="0"/>
        <v>0</v>
      </c>
      <c r="X9" s="53"/>
      <c r="Y9" s="53"/>
      <c r="Z9" s="53"/>
      <c r="AA9" s="53"/>
      <c r="AB9" s="53"/>
      <c r="AC9" s="53"/>
      <c r="AD9" s="53"/>
    </row>
    <row r="10" spans="2:30" s="54" customFormat="1" ht="12.75">
      <c r="B10" s="55"/>
      <c r="C10" s="55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2:30" s="54" customFormat="1" ht="12.75">
      <c r="B11" s="55"/>
      <c r="C11" s="55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5:30" s="47" customFormat="1" ht="12.75"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2:30" s="47" customFormat="1" ht="17.25" customHeight="1" thickBot="1">
      <c r="B13" s="123" t="s">
        <v>97</v>
      </c>
      <c r="C13" s="124"/>
      <c r="D13" s="126"/>
      <c r="E13" s="126"/>
      <c r="F13" s="39"/>
      <c r="G13" s="39"/>
      <c r="H13" s="39"/>
      <c r="I13" s="39"/>
      <c r="J13" s="39"/>
      <c r="K13" s="39"/>
      <c r="L13" s="4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1"/>
      <c r="AA13" s="39"/>
      <c r="AB13" s="39"/>
      <c r="AC13" s="39"/>
      <c r="AD13" s="39"/>
    </row>
    <row r="14" spans="2:30" s="45" customFormat="1" ht="30.75" customHeight="1" thickBot="1">
      <c r="B14" s="215" t="s">
        <v>4</v>
      </c>
      <c r="C14" s="216" t="s">
        <v>6</v>
      </c>
      <c r="D14" s="216" t="s">
        <v>158</v>
      </c>
      <c r="E14" s="502">
        <f>E4</f>
        <v>41275</v>
      </c>
      <c r="F14" s="502">
        <f aca="true" t="shared" si="1" ref="F14:W14">F4</f>
        <v>41306</v>
      </c>
      <c r="G14" s="502">
        <f t="shared" si="1"/>
        <v>41334</v>
      </c>
      <c r="H14" s="502">
        <f t="shared" si="1"/>
        <v>41365</v>
      </c>
      <c r="I14" s="502">
        <f t="shared" si="1"/>
        <v>41395</v>
      </c>
      <c r="J14" s="502">
        <f t="shared" si="1"/>
        <v>41426</v>
      </c>
      <c r="K14" s="502">
        <f t="shared" si="1"/>
        <v>41456</v>
      </c>
      <c r="L14" s="502">
        <f t="shared" si="1"/>
        <v>41487</v>
      </c>
      <c r="M14" s="502">
        <f t="shared" si="1"/>
        <v>41518</v>
      </c>
      <c r="N14" s="502">
        <f t="shared" si="1"/>
        <v>41548</v>
      </c>
      <c r="O14" s="502">
        <f t="shared" si="1"/>
        <v>41579</v>
      </c>
      <c r="P14" s="502">
        <f t="shared" si="1"/>
        <v>41609</v>
      </c>
      <c r="Q14" s="217" t="str">
        <f t="shared" si="1"/>
        <v>Итого 2013 год</v>
      </c>
      <c r="R14" s="217" t="str">
        <f t="shared" si="1"/>
        <v>1 кв. 2014 г</v>
      </c>
      <c r="S14" s="217" t="str">
        <f t="shared" si="1"/>
        <v>2 кв. 2014 г</v>
      </c>
      <c r="T14" s="217" t="str">
        <f t="shared" si="1"/>
        <v>3 кв. 2014 г</v>
      </c>
      <c r="U14" s="217" t="str">
        <f t="shared" si="1"/>
        <v>4 кв. 2014 г</v>
      </c>
      <c r="V14" s="217" t="str">
        <f t="shared" si="1"/>
        <v>Итого 2014 год</v>
      </c>
      <c r="W14" s="218" t="str">
        <f t="shared" si="1"/>
        <v>2015 год</v>
      </c>
      <c r="X14" s="112"/>
      <c r="Y14" s="112"/>
      <c r="Z14" s="44"/>
      <c r="AA14" s="44"/>
      <c r="AB14" s="44"/>
      <c r="AC14" s="44"/>
      <c r="AD14" s="44"/>
    </row>
    <row r="15" spans="2:30" s="47" customFormat="1" ht="12.75">
      <c r="B15" s="437" t="str">
        <f>B5</f>
        <v>Продукт 1</v>
      </c>
      <c r="C15" s="438">
        <f>C5</f>
        <v>0</v>
      </c>
      <c r="D15" s="439">
        <f>D5</f>
        <v>0</v>
      </c>
      <c r="E15" s="440">
        <f>$D5*E5/1000</f>
        <v>0</v>
      </c>
      <c r="F15" s="440">
        <f aca="true" t="shared" si="2" ref="F15:P15">$D5*F5/1000</f>
        <v>0</v>
      </c>
      <c r="G15" s="440">
        <f t="shared" si="2"/>
        <v>0</v>
      </c>
      <c r="H15" s="440">
        <f t="shared" si="2"/>
        <v>0</v>
      </c>
      <c r="I15" s="440">
        <f t="shared" si="2"/>
        <v>0</v>
      </c>
      <c r="J15" s="440">
        <f t="shared" si="2"/>
        <v>0</v>
      </c>
      <c r="K15" s="440">
        <f t="shared" si="2"/>
        <v>0</v>
      </c>
      <c r="L15" s="440">
        <f t="shared" si="2"/>
        <v>0</v>
      </c>
      <c r="M15" s="440">
        <f t="shared" si="2"/>
        <v>0</v>
      </c>
      <c r="N15" s="440">
        <f t="shared" si="2"/>
        <v>0</v>
      </c>
      <c r="O15" s="440">
        <f t="shared" si="2"/>
        <v>0</v>
      </c>
      <c r="P15" s="440">
        <f t="shared" si="2"/>
        <v>0</v>
      </c>
      <c r="Q15" s="463">
        <f>SUM(E15:P15)</f>
        <v>0</v>
      </c>
      <c r="R15" s="440">
        <f>$D5*R5/1000*Макро!$D12</f>
        <v>0</v>
      </c>
      <c r="S15" s="440">
        <f>$D5*S5/1000*Макро!$D12</f>
        <v>0</v>
      </c>
      <c r="T15" s="440">
        <f>$D5*T5/1000*Макро!$D12</f>
        <v>0</v>
      </c>
      <c r="U15" s="440">
        <f>$D5*U5/1000*Макро!$D12</f>
        <v>0</v>
      </c>
      <c r="V15" s="466">
        <f>SUM(R15:U15)</f>
        <v>0</v>
      </c>
      <c r="W15" s="467">
        <f>$D5*W5/1000*Макро!$D12*Макро!$E12</f>
        <v>0</v>
      </c>
      <c r="X15" s="456"/>
      <c r="Y15" s="456"/>
      <c r="Z15" s="50"/>
      <c r="AA15" s="50"/>
      <c r="AB15" s="50"/>
      <c r="AC15" s="50"/>
      <c r="AD15" s="50"/>
    </row>
    <row r="16" spans="2:30" s="47" customFormat="1" ht="12.75">
      <c r="B16" s="214" t="str">
        <f>B6</f>
        <v>Продукт 2</v>
      </c>
      <c r="C16" s="108">
        <f aca="true" t="shared" si="3" ref="C16:D18">C6</f>
        <v>0</v>
      </c>
      <c r="D16" s="109">
        <f t="shared" si="3"/>
        <v>0</v>
      </c>
      <c r="E16" s="59">
        <f>$D6*E6/1000</f>
        <v>0</v>
      </c>
      <c r="F16" s="59">
        <f aca="true" t="shared" si="4" ref="F16:P16">$D6*F6/1000</f>
        <v>0</v>
      </c>
      <c r="G16" s="59">
        <f t="shared" si="4"/>
        <v>0</v>
      </c>
      <c r="H16" s="59">
        <f t="shared" si="4"/>
        <v>0</v>
      </c>
      <c r="I16" s="59">
        <f t="shared" si="4"/>
        <v>0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9">
        <f t="shared" si="4"/>
        <v>0</v>
      </c>
      <c r="O16" s="59">
        <f t="shared" si="4"/>
        <v>0</v>
      </c>
      <c r="P16" s="59">
        <f t="shared" si="4"/>
        <v>0</v>
      </c>
      <c r="Q16" s="464">
        <f>SUM(E16:P16)</f>
        <v>0</v>
      </c>
      <c r="R16" s="111">
        <f>$D6*R6/1000*Макро!$D12</f>
        <v>0</v>
      </c>
      <c r="S16" s="111">
        <f>$D6*S6/1000*Макро!$D12</f>
        <v>0</v>
      </c>
      <c r="T16" s="111">
        <f>$D6*T6/1000*Макро!$D12</f>
        <v>0</v>
      </c>
      <c r="U16" s="111">
        <f>$D6*U6/1000*Макро!$D12</f>
        <v>0</v>
      </c>
      <c r="V16" s="464">
        <f>SUM(R16:U16)</f>
        <v>0</v>
      </c>
      <c r="W16" s="468">
        <f>$D6*W6/1000*Макро!$D12*Макро!$E12</f>
        <v>0</v>
      </c>
      <c r="X16" s="456"/>
      <c r="Y16" s="456"/>
      <c r="Z16" s="50"/>
      <c r="AA16" s="50"/>
      <c r="AB16" s="50"/>
      <c r="AC16" s="50"/>
      <c r="AD16" s="50"/>
    </row>
    <row r="17" spans="2:30" s="47" customFormat="1" ht="12.75">
      <c r="B17" s="214" t="str">
        <f>B7</f>
        <v>Продукт 3</v>
      </c>
      <c r="C17" s="108">
        <f t="shared" si="3"/>
        <v>0</v>
      </c>
      <c r="D17" s="109">
        <f t="shared" si="3"/>
        <v>0</v>
      </c>
      <c r="E17" s="59">
        <f>$D7*E7/1000</f>
        <v>0</v>
      </c>
      <c r="F17" s="59">
        <f aca="true" t="shared" si="5" ref="F17:P17">$D7*F7/1000</f>
        <v>0</v>
      </c>
      <c r="G17" s="59">
        <f t="shared" si="5"/>
        <v>0</v>
      </c>
      <c r="H17" s="59">
        <f t="shared" si="5"/>
        <v>0</v>
      </c>
      <c r="I17" s="59">
        <f t="shared" si="5"/>
        <v>0</v>
      </c>
      <c r="J17" s="59">
        <f t="shared" si="5"/>
        <v>0</v>
      </c>
      <c r="K17" s="59">
        <f t="shared" si="5"/>
        <v>0</v>
      </c>
      <c r="L17" s="59">
        <f t="shared" si="5"/>
        <v>0</v>
      </c>
      <c r="M17" s="59">
        <f t="shared" si="5"/>
        <v>0</v>
      </c>
      <c r="N17" s="59">
        <f t="shared" si="5"/>
        <v>0</v>
      </c>
      <c r="O17" s="59">
        <f t="shared" si="5"/>
        <v>0</v>
      </c>
      <c r="P17" s="59">
        <f t="shared" si="5"/>
        <v>0</v>
      </c>
      <c r="Q17" s="464">
        <f>SUM(E17:P17)</f>
        <v>0</v>
      </c>
      <c r="R17" s="111">
        <f>$D7*R7/1000*Макро!$D12</f>
        <v>0</v>
      </c>
      <c r="S17" s="111">
        <f>$D7*S7/1000*Макро!$D12</f>
        <v>0</v>
      </c>
      <c r="T17" s="111">
        <f>$D7*T7/1000*Макро!$D12</f>
        <v>0</v>
      </c>
      <c r="U17" s="111">
        <f>$D7*U7/1000*Макро!$D12</f>
        <v>0</v>
      </c>
      <c r="V17" s="464">
        <f>SUM(R17:U17)</f>
        <v>0</v>
      </c>
      <c r="W17" s="468">
        <f>$D7*W7/1000*Макро!$D12*Макро!$E12</f>
        <v>0</v>
      </c>
      <c r="X17" s="456"/>
      <c r="Y17" s="456"/>
      <c r="Z17" s="50"/>
      <c r="AA17" s="50"/>
      <c r="AB17" s="50"/>
      <c r="AC17" s="50"/>
      <c r="AD17" s="50"/>
    </row>
    <row r="18" spans="2:30" s="47" customFormat="1" ht="12.75" customHeight="1">
      <c r="B18" s="219" t="str">
        <f>B8</f>
        <v>Продукт 4</v>
      </c>
      <c r="C18" s="108">
        <f t="shared" si="3"/>
        <v>0</v>
      </c>
      <c r="D18" s="109">
        <f t="shared" si="3"/>
        <v>0</v>
      </c>
      <c r="E18" s="59">
        <f>$D8*E8/1000</f>
        <v>0</v>
      </c>
      <c r="F18" s="59">
        <f aca="true" t="shared" si="6" ref="F18:P18">$D8*F8/1000</f>
        <v>0</v>
      </c>
      <c r="G18" s="59">
        <f t="shared" si="6"/>
        <v>0</v>
      </c>
      <c r="H18" s="59">
        <f t="shared" si="6"/>
        <v>0</v>
      </c>
      <c r="I18" s="59">
        <f t="shared" si="6"/>
        <v>0</v>
      </c>
      <c r="J18" s="59">
        <f t="shared" si="6"/>
        <v>0</v>
      </c>
      <c r="K18" s="59">
        <f t="shared" si="6"/>
        <v>0</v>
      </c>
      <c r="L18" s="59">
        <f t="shared" si="6"/>
        <v>0</v>
      </c>
      <c r="M18" s="59">
        <f t="shared" si="6"/>
        <v>0</v>
      </c>
      <c r="N18" s="59">
        <f t="shared" si="6"/>
        <v>0</v>
      </c>
      <c r="O18" s="59">
        <f t="shared" si="6"/>
        <v>0</v>
      </c>
      <c r="P18" s="59">
        <f t="shared" si="6"/>
        <v>0</v>
      </c>
      <c r="Q18" s="465">
        <f>SUM(E18:P18)</f>
        <v>0</v>
      </c>
      <c r="R18" s="111">
        <f>$D8*R8/1000*Макро!$D12</f>
        <v>0</v>
      </c>
      <c r="S18" s="111">
        <f>$D8*S8/1000*Макро!$D12</f>
        <v>0</v>
      </c>
      <c r="T18" s="111">
        <f>$D8*T8/1000*Макро!$D12</f>
        <v>0</v>
      </c>
      <c r="U18" s="111">
        <f>$D8*U8/1000*Макро!$D12</f>
        <v>0</v>
      </c>
      <c r="V18" s="469">
        <f>SUM(R18:U18)</f>
        <v>0</v>
      </c>
      <c r="W18" s="468">
        <f>$D8*W8/1000*Макро!$D12*Макро!$E12</f>
        <v>0</v>
      </c>
      <c r="X18" s="456"/>
      <c r="Y18" s="456"/>
      <c r="Z18" s="50"/>
      <c r="AA18" s="50"/>
      <c r="AB18" s="50"/>
      <c r="AC18" s="50"/>
      <c r="AD18" s="50"/>
    </row>
    <row r="19" spans="2:50" s="54" customFormat="1" ht="16.5" customHeight="1" thickBot="1">
      <c r="B19" s="220" t="s">
        <v>29</v>
      </c>
      <c r="C19" s="221"/>
      <c r="D19" s="222"/>
      <c r="E19" s="225">
        <f>SUM(E15:E18)</f>
        <v>0</v>
      </c>
      <c r="F19" s="225">
        <f aca="true" t="shared" si="7" ref="F19:W19">SUM(F15:F18)</f>
        <v>0</v>
      </c>
      <c r="G19" s="225">
        <f t="shared" si="7"/>
        <v>0</v>
      </c>
      <c r="H19" s="225">
        <f t="shared" si="7"/>
        <v>0</v>
      </c>
      <c r="I19" s="225">
        <f t="shared" si="7"/>
        <v>0</v>
      </c>
      <c r="J19" s="225">
        <f t="shared" si="7"/>
        <v>0</v>
      </c>
      <c r="K19" s="225">
        <f t="shared" si="7"/>
        <v>0</v>
      </c>
      <c r="L19" s="225">
        <f t="shared" si="7"/>
        <v>0</v>
      </c>
      <c r="M19" s="225">
        <f t="shared" si="7"/>
        <v>0</v>
      </c>
      <c r="N19" s="225">
        <f t="shared" si="7"/>
        <v>0</v>
      </c>
      <c r="O19" s="225">
        <f t="shared" si="7"/>
        <v>0</v>
      </c>
      <c r="P19" s="225">
        <f t="shared" si="7"/>
        <v>0</v>
      </c>
      <c r="Q19" s="225">
        <f t="shared" si="7"/>
        <v>0</v>
      </c>
      <c r="R19" s="225">
        <f t="shared" si="7"/>
        <v>0</v>
      </c>
      <c r="S19" s="225">
        <f t="shared" si="7"/>
        <v>0</v>
      </c>
      <c r="T19" s="225">
        <f t="shared" si="7"/>
        <v>0</v>
      </c>
      <c r="U19" s="225">
        <f t="shared" si="7"/>
        <v>0</v>
      </c>
      <c r="V19" s="225">
        <f t="shared" si="7"/>
        <v>0</v>
      </c>
      <c r="W19" s="226">
        <f t="shared" si="7"/>
        <v>0</v>
      </c>
      <c r="X19" s="458"/>
      <c r="Y19" s="458"/>
      <c r="Z19" s="53"/>
      <c r="AA19" s="53"/>
      <c r="AB19" s="53"/>
      <c r="AC19" s="53"/>
      <c r="AD19" s="53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2:13" ht="15" customHeight="1"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</row>
    <row r="21" spans="2:11" ht="48.75" customHeight="1">
      <c r="B21" s="556" t="s">
        <v>177</v>
      </c>
      <c r="C21" s="556"/>
      <c r="D21" s="556"/>
      <c r="E21" s="556"/>
      <c r="F21" s="556"/>
      <c r="G21" s="556"/>
      <c r="H21" s="556"/>
      <c r="I21" s="556"/>
      <c r="J21" s="556"/>
      <c r="K21" s="556"/>
    </row>
  </sheetData>
  <mergeCells count="2">
    <mergeCell ref="B20:M20"/>
    <mergeCell ref="B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X48"/>
  <sheetViews>
    <sheetView workbookViewId="0" topLeftCell="G24">
      <selection activeCell="V38" sqref="V38"/>
    </sheetView>
  </sheetViews>
  <sheetFormatPr defaultColWidth="8.88671875" defaultRowHeight="15"/>
  <cols>
    <col min="1" max="1" width="2.3359375" style="1" customWidth="1"/>
    <col min="2" max="2" width="8.99609375" style="1" customWidth="1"/>
    <col min="3" max="3" width="17.88671875" style="1" customWidth="1"/>
    <col min="4" max="4" width="7.4453125" style="1" customWidth="1"/>
    <col min="5" max="5" width="7.5546875" style="1" customWidth="1"/>
    <col min="6" max="6" width="7.6640625" style="12" customWidth="1"/>
    <col min="7" max="7" width="6.4453125" style="5" customWidth="1"/>
    <col min="8" max="8" width="5.99609375" style="1" customWidth="1"/>
    <col min="9" max="9" width="5.6640625" style="5" customWidth="1"/>
    <col min="10" max="10" width="6.10546875" style="1" customWidth="1"/>
    <col min="11" max="12" width="6.6640625" style="1" customWidth="1"/>
    <col min="13" max="13" width="6.88671875" style="1" customWidth="1"/>
    <col min="14" max="14" width="8.21484375" style="1" customWidth="1"/>
    <col min="15" max="16" width="7.10546875" style="1" customWidth="1"/>
    <col min="17" max="17" width="5.99609375" style="1" customWidth="1"/>
    <col min="18" max="18" width="6.5546875" style="1" customWidth="1"/>
    <col min="19" max="19" width="6.6640625" style="1" customWidth="1"/>
    <col min="20" max="21" width="6.77734375" style="1" customWidth="1"/>
    <col min="22" max="23" width="6.4453125" style="1" customWidth="1"/>
    <col min="24" max="24" width="6.77734375" style="1" customWidth="1"/>
    <col min="25" max="16384" width="8.88671875" style="1" customWidth="1"/>
  </cols>
  <sheetData>
    <row r="1" ht="20.25" customHeight="1">
      <c r="B1" s="360" t="s">
        <v>50</v>
      </c>
    </row>
    <row r="2" ht="15" customHeight="1">
      <c r="B2" s="9"/>
    </row>
    <row r="3" spans="2:9" ht="23.25" customHeight="1" thickBot="1">
      <c r="B3" s="562" t="s">
        <v>193</v>
      </c>
      <c r="C3" s="562"/>
      <c r="D3" s="562"/>
      <c r="E3" s="562"/>
      <c r="F3" s="562"/>
      <c r="G3" s="562"/>
      <c r="H3" s="133"/>
      <c r="I3" s="133"/>
    </row>
    <row r="4" spans="2:9" s="46" customFormat="1" ht="64.5" customHeight="1">
      <c r="B4" s="227" t="s">
        <v>4</v>
      </c>
      <c r="C4" s="228" t="s">
        <v>5</v>
      </c>
      <c r="D4" s="228" t="s">
        <v>6</v>
      </c>
      <c r="E4" s="228" t="s">
        <v>7</v>
      </c>
      <c r="F4" s="229" t="s">
        <v>79</v>
      </c>
      <c r="G4" s="230" t="s">
        <v>18</v>
      </c>
      <c r="H4" s="84"/>
      <c r="I4" s="83"/>
    </row>
    <row r="5" spans="2:9" s="92" customFormat="1" ht="13.5" thickBot="1">
      <c r="B5" s="231" t="s">
        <v>12</v>
      </c>
      <c r="C5" s="141" t="s">
        <v>13</v>
      </c>
      <c r="D5" s="141" t="s">
        <v>14</v>
      </c>
      <c r="E5" s="141" t="s">
        <v>15</v>
      </c>
      <c r="F5" s="142" t="s">
        <v>16</v>
      </c>
      <c r="G5" s="232" t="s">
        <v>17</v>
      </c>
      <c r="H5" s="134"/>
      <c r="I5" s="135"/>
    </row>
    <row r="6" spans="2:9" s="46" customFormat="1" ht="12.75">
      <c r="B6" s="233" t="str">
        <f>'Бюджет продаж'!B5</f>
        <v>Продукт 1</v>
      </c>
      <c r="C6" s="138" t="s">
        <v>149</v>
      </c>
      <c r="D6" s="138"/>
      <c r="E6" s="139">
        <v>0</v>
      </c>
      <c r="F6" s="140">
        <v>0</v>
      </c>
      <c r="G6" s="234">
        <f aca="true" t="shared" si="0" ref="G6:G11">PRODUCT(E6,F6)</f>
        <v>0</v>
      </c>
      <c r="H6" s="80"/>
      <c r="I6" s="114"/>
    </row>
    <row r="7" spans="2:9" s="46" customFormat="1" ht="12.75">
      <c r="B7" s="179"/>
      <c r="C7" s="138" t="s">
        <v>150</v>
      </c>
      <c r="D7" s="85"/>
      <c r="E7" s="139">
        <v>0</v>
      </c>
      <c r="F7" s="140">
        <v>0</v>
      </c>
      <c r="G7" s="235">
        <f t="shared" si="0"/>
        <v>0</v>
      </c>
      <c r="H7" s="80"/>
      <c r="I7" s="114"/>
    </row>
    <row r="8" spans="2:9" s="46" customFormat="1" ht="12.75">
      <c r="B8" s="179"/>
      <c r="C8" s="138" t="s">
        <v>151</v>
      </c>
      <c r="D8" s="85"/>
      <c r="E8" s="139">
        <v>0</v>
      </c>
      <c r="F8" s="140">
        <v>0</v>
      </c>
      <c r="G8" s="235">
        <f t="shared" si="0"/>
        <v>0</v>
      </c>
      <c r="H8" s="80"/>
      <c r="I8" s="114"/>
    </row>
    <row r="9" spans="2:9" s="46" customFormat="1" ht="12.75">
      <c r="B9" s="179"/>
      <c r="C9" s="138" t="s">
        <v>152</v>
      </c>
      <c r="D9" s="85"/>
      <c r="E9" s="139">
        <v>0</v>
      </c>
      <c r="F9" s="140">
        <v>0</v>
      </c>
      <c r="G9" s="235">
        <f t="shared" si="0"/>
        <v>0</v>
      </c>
      <c r="H9" s="80"/>
      <c r="I9" s="114"/>
    </row>
    <row r="10" spans="2:9" s="46" customFormat="1" ht="12.75">
      <c r="B10" s="179"/>
      <c r="C10" s="85"/>
      <c r="D10" s="85"/>
      <c r="E10" s="139">
        <v>0</v>
      </c>
      <c r="F10" s="140">
        <v>0</v>
      </c>
      <c r="G10" s="235">
        <f t="shared" si="0"/>
        <v>0</v>
      </c>
      <c r="H10" s="80"/>
      <c r="I10" s="114"/>
    </row>
    <row r="11" spans="2:9" s="46" customFormat="1" ht="12.75">
      <c r="B11" s="179"/>
      <c r="C11" s="85"/>
      <c r="D11" s="85"/>
      <c r="E11" s="139">
        <v>0</v>
      </c>
      <c r="F11" s="140">
        <v>0</v>
      </c>
      <c r="G11" s="235">
        <f t="shared" si="0"/>
        <v>0</v>
      </c>
      <c r="H11" s="80"/>
      <c r="I11" s="114"/>
    </row>
    <row r="12" spans="2:9" s="46" customFormat="1" ht="12.75">
      <c r="B12" s="236" t="s">
        <v>29</v>
      </c>
      <c r="C12" s="91"/>
      <c r="D12" s="91"/>
      <c r="E12" s="132"/>
      <c r="F12" s="132"/>
      <c r="G12" s="237">
        <f>SUM(G6:G11)</f>
        <v>0</v>
      </c>
      <c r="H12" s="80"/>
      <c r="I12" s="114"/>
    </row>
    <row r="13" spans="2:9" s="46" customFormat="1" ht="12.75">
      <c r="B13" s="238" t="str">
        <f>'Бюджет продаж'!B6</f>
        <v>Продукт 2</v>
      </c>
      <c r="C13" s="85" t="s">
        <v>153</v>
      </c>
      <c r="D13" s="85"/>
      <c r="E13" s="93">
        <v>0</v>
      </c>
      <c r="F13" s="94">
        <f>F6</f>
        <v>0</v>
      </c>
      <c r="G13" s="235">
        <f>PRODUCT(E13,F13)</f>
        <v>0</v>
      </c>
      <c r="H13" s="80"/>
      <c r="I13" s="114"/>
    </row>
    <row r="14" spans="2:9" s="46" customFormat="1" ht="12.75">
      <c r="B14" s="238"/>
      <c r="C14" s="85" t="s">
        <v>154</v>
      </c>
      <c r="D14" s="85"/>
      <c r="E14" s="93">
        <v>0</v>
      </c>
      <c r="F14" s="94">
        <f>F7</f>
        <v>0</v>
      </c>
      <c r="G14" s="235">
        <f>PRODUCT(E14,F14)</f>
        <v>0</v>
      </c>
      <c r="H14" s="80"/>
      <c r="I14" s="114"/>
    </row>
    <row r="15" spans="2:9" s="46" customFormat="1" ht="12.75">
      <c r="B15" s="238"/>
      <c r="C15" s="85" t="s">
        <v>155</v>
      </c>
      <c r="D15" s="85"/>
      <c r="E15" s="93">
        <v>0</v>
      </c>
      <c r="F15" s="94">
        <f>F8</f>
        <v>0</v>
      </c>
      <c r="G15" s="235">
        <f>PRODUCT(E15,F15)</f>
        <v>0</v>
      </c>
      <c r="H15" s="80"/>
      <c r="I15" s="114"/>
    </row>
    <row r="16" spans="2:9" s="46" customFormat="1" ht="12.75">
      <c r="B16" s="238"/>
      <c r="C16" s="85" t="s">
        <v>156</v>
      </c>
      <c r="D16" s="85"/>
      <c r="E16" s="93">
        <v>0</v>
      </c>
      <c r="F16" s="94">
        <f>F9</f>
        <v>0</v>
      </c>
      <c r="G16" s="235">
        <f>PRODUCT(E16,F16)</f>
        <v>0</v>
      </c>
      <c r="H16" s="80"/>
      <c r="I16" s="114"/>
    </row>
    <row r="17" spans="2:9" s="46" customFormat="1" ht="12.75">
      <c r="B17" s="179"/>
      <c r="C17" s="85"/>
      <c r="D17" s="85"/>
      <c r="E17" s="93">
        <v>0</v>
      </c>
      <c r="F17" s="94">
        <f>F10</f>
        <v>0</v>
      </c>
      <c r="G17" s="235">
        <f>PRODUCT(E17,F17)</f>
        <v>0</v>
      </c>
      <c r="H17" s="80"/>
      <c r="I17" s="114"/>
    </row>
    <row r="18" spans="2:9" s="46" customFormat="1" ht="12.75">
      <c r="B18" s="236" t="s">
        <v>29</v>
      </c>
      <c r="C18" s="91"/>
      <c r="D18" s="91"/>
      <c r="E18" s="132"/>
      <c r="F18" s="132"/>
      <c r="G18" s="237">
        <f>SUM(G13:G17)</f>
        <v>0</v>
      </c>
      <c r="H18" s="80"/>
      <c r="I18" s="114"/>
    </row>
    <row r="19" spans="2:9" s="46" customFormat="1" ht="12.75">
      <c r="B19" s="239" t="str">
        <f>'Бюджет продаж'!B7</f>
        <v>Продукт 3</v>
      </c>
      <c r="C19" s="85" t="s">
        <v>153</v>
      </c>
      <c r="D19" s="85"/>
      <c r="E19" s="93">
        <v>0</v>
      </c>
      <c r="F19" s="94">
        <f aca="true" t="shared" si="1" ref="F19:F24">F13</f>
        <v>0</v>
      </c>
      <c r="G19" s="235">
        <f aca="true" t="shared" si="2" ref="G19:G24">PRODUCT(E19,F19)</f>
        <v>0</v>
      </c>
      <c r="H19" s="80"/>
      <c r="I19" s="114"/>
    </row>
    <row r="20" spans="2:9" s="46" customFormat="1" ht="12.75">
      <c r="B20" s="179"/>
      <c r="C20" s="85" t="s">
        <v>154</v>
      </c>
      <c r="D20" s="85"/>
      <c r="E20" s="93">
        <v>0</v>
      </c>
      <c r="F20" s="94">
        <f t="shared" si="1"/>
        <v>0</v>
      </c>
      <c r="G20" s="235">
        <f t="shared" si="2"/>
        <v>0</v>
      </c>
      <c r="H20" s="80"/>
      <c r="I20" s="114"/>
    </row>
    <row r="21" spans="2:9" s="46" customFormat="1" ht="12.75">
      <c r="B21" s="179"/>
      <c r="C21" s="85" t="s">
        <v>155</v>
      </c>
      <c r="D21" s="85"/>
      <c r="E21" s="93">
        <v>0</v>
      </c>
      <c r="F21" s="94">
        <f t="shared" si="1"/>
        <v>0</v>
      </c>
      <c r="G21" s="235">
        <f t="shared" si="2"/>
        <v>0</v>
      </c>
      <c r="H21" s="80"/>
      <c r="I21" s="114"/>
    </row>
    <row r="22" spans="2:9" s="46" customFormat="1" ht="12.75">
      <c r="B22" s="179"/>
      <c r="C22" s="85" t="s">
        <v>156</v>
      </c>
      <c r="D22" s="85"/>
      <c r="E22" s="93">
        <v>0</v>
      </c>
      <c r="F22" s="94">
        <f t="shared" si="1"/>
        <v>0</v>
      </c>
      <c r="G22" s="235">
        <f t="shared" si="2"/>
        <v>0</v>
      </c>
      <c r="H22" s="80"/>
      <c r="I22" s="114"/>
    </row>
    <row r="23" spans="2:9" s="46" customFormat="1" ht="12.75">
      <c r="B23" s="179"/>
      <c r="C23" s="85"/>
      <c r="D23" s="85"/>
      <c r="E23" s="93">
        <v>0</v>
      </c>
      <c r="F23" s="94">
        <f t="shared" si="1"/>
        <v>0</v>
      </c>
      <c r="G23" s="235">
        <f t="shared" si="2"/>
        <v>0</v>
      </c>
      <c r="H23" s="80"/>
      <c r="I23" s="114"/>
    </row>
    <row r="24" spans="2:9" s="46" customFormat="1" ht="12.75">
      <c r="B24" s="179"/>
      <c r="C24" s="85"/>
      <c r="D24" s="85"/>
      <c r="E24" s="93">
        <v>0</v>
      </c>
      <c r="F24" s="94">
        <f t="shared" si="1"/>
        <v>0</v>
      </c>
      <c r="G24" s="235">
        <f t="shared" si="2"/>
        <v>0</v>
      </c>
      <c r="H24" s="80"/>
      <c r="I24" s="114"/>
    </row>
    <row r="25" spans="2:9" s="46" customFormat="1" ht="12.75">
      <c r="B25" s="236" t="s">
        <v>29</v>
      </c>
      <c r="C25" s="91"/>
      <c r="D25" s="91"/>
      <c r="E25" s="132"/>
      <c r="F25" s="132"/>
      <c r="G25" s="237">
        <f>SUM(G19:G24)</f>
        <v>0</v>
      </c>
      <c r="H25" s="80"/>
      <c r="I25" s="114"/>
    </row>
    <row r="26" spans="2:9" s="46" customFormat="1" ht="12.75">
      <c r="B26" s="239" t="str">
        <f>'Бюджет продаж'!B8</f>
        <v>Продукт 4</v>
      </c>
      <c r="C26" s="85" t="s">
        <v>153</v>
      </c>
      <c r="D26" s="85"/>
      <c r="E26" s="93">
        <v>0</v>
      </c>
      <c r="F26" s="94">
        <f>F19</f>
        <v>0</v>
      </c>
      <c r="G26" s="235">
        <f>E26*F26</f>
        <v>0</v>
      </c>
      <c r="H26" s="80"/>
      <c r="I26" s="114"/>
    </row>
    <row r="27" spans="2:9" s="46" customFormat="1" ht="12.75">
      <c r="B27" s="179"/>
      <c r="C27" s="85" t="s">
        <v>154</v>
      </c>
      <c r="D27" s="85"/>
      <c r="E27" s="93">
        <v>0</v>
      </c>
      <c r="F27" s="94">
        <f>F20</f>
        <v>0</v>
      </c>
      <c r="G27" s="235">
        <f>PRODUCT(E27,F27)</f>
        <v>0</v>
      </c>
      <c r="H27" s="80"/>
      <c r="I27" s="114"/>
    </row>
    <row r="28" spans="2:9" s="46" customFormat="1" ht="12.75">
      <c r="B28" s="179"/>
      <c r="C28" s="85" t="s">
        <v>155</v>
      </c>
      <c r="D28" s="85"/>
      <c r="E28" s="93">
        <v>0</v>
      </c>
      <c r="F28" s="94">
        <f>F21</f>
        <v>0</v>
      </c>
      <c r="G28" s="235">
        <f>PRODUCT(E28,F28)</f>
        <v>0</v>
      </c>
      <c r="H28" s="80"/>
      <c r="I28" s="114"/>
    </row>
    <row r="29" spans="2:9" s="46" customFormat="1" ht="12.75">
      <c r="B29" s="179"/>
      <c r="C29" s="85" t="s">
        <v>156</v>
      </c>
      <c r="D29" s="85"/>
      <c r="E29" s="93">
        <v>0</v>
      </c>
      <c r="F29" s="94">
        <f>F22</f>
        <v>0</v>
      </c>
      <c r="G29" s="235">
        <f>PRODUCT(E29,F29)</f>
        <v>0</v>
      </c>
      <c r="H29" s="80"/>
      <c r="I29" s="114"/>
    </row>
    <row r="30" spans="2:9" s="46" customFormat="1" ht="12.75">
      <c r="B30" s="236" t="s">
        <v>29</v>
      </c>
      <c r="C30" s="91"/>
      <c r="D30" s="91"/>
      <c r="E30" s="132"/>
      <c r="F30" s="132"/>
      <c r="G30" s="237">
        <f>SUM(G26:G29)</f>
        <v>0</v>
      </c>
      <c r="H30" s="80"/>
      <c r="I30" s="114"/>
    </row>
    <row r="31" spans="2:9" s="46" customFormat="1" ht="13.5" thickBot="1">
      <c r="B31" s="240"/>
      <c r="C31" s="147"/>
      <c r="D31" s="147"/>
      <c r="E31" s="241"/>
      <c r="F31" s="241"/>
      <c r="G31" s="242"/>
      <c r="H31" s="136"/>
      <c r="I31" s="137"/>
    </row>
    <row r="32" spans="2:6" ht="18.75" customHeight="1">
      <c r="B32" s="3"/>
      <c r="C32" s="3"/>
      <c r="D32" s="3"/>
      <c r="E32" s="3"/>
      <c r="F32" s="10"/>
    </row>
    <row r="33" spans="2:9" ht="14.25" customHeight="1">
      <c r="B33" s="29"/>
      <c r="C33" s="360" t="s">
        <v>51</v>
      </c>
      <c r="D33" s="29"/>
      <c r="E33" s="29"/>
      <c r="F33" s="29"/>
      <c r="G33" s="29"/>
      <c r="H33" s="29"/>
      <c r="I33" s="29"/>
    </row>
    <row r="34" spans="2:6" ht="15">
      <c r="B34" s="11"/>
      <c r="C34" s="3"/>
      <c r="D34" s="3"/>
      <c r="E34" s="3"/>
      <c r="F34" s="10"/>
    </row>
    <row r="35" spans="2:10" ht="19.5" thickBot="1">
      <c r="B35" s="3"/>
      <c r="C35" s="559" t="s">
        <v>194</v>
      </c>
      <c r="D35" s="560"/>
      <c r="E35" s="560"/>
      <c r="F35" s="561"/>
      <c r="G35" s="561"/>
      <c r="H35" s="561"/>
      <c r="I35" s="561"/>
      <c r="J35" s="561"/>
    </row>
    <row r="36" spans="2:24" s="144" customFormat="1" ht="26.25" thickBot="1">
      <c r="B36" s="143"/>
      <c r="C36" s="167" t="s">
        <v>105</v>
      </c>
      <c r="D36" s="501">
        <f>'Бюджет продаж'!E4</f>
        <v>41275</v>
      </c>
      <c r="E36" s="501">
        <f>'Бюджет продаж'!F4</f>
        <v>41306</v>
      </c>
      <c r="F36" s="501">
        <f>'Бюджет продаж'!G4</f>
        <v>41334</v>
      </c>
      <c r="G36" s="501">
        <f>'Бюджет продаж'!H4</f>
        <v>41365</v>
      </c>
      <c r="H36" s="501">
        <f>'Бюджет продаж'!I4</f>
        <v>41395</v>
      </c>
      <c r="I36" s="501">
        <f>'Бюджет продаж'!J4</f>
        <v>41426</v>
      </c>
      <c r="J36" s="501">
        <f>'Бюджет продаж'!K4</f>
        <v>41456</v>
      </c>
      <c r="K36" s="501">
        <f>'Бюджет продаж'!L4</f>
        <v>41487</v>
      </c>
      <c r="L36" s="501">
        <f>'Бюджет продаж'!M4</f>
        <v>41518</v>
      </c>
      <c r="M36" s="501">
        <f>'Бюджет продаж'!N4</f>
        <v>41548</v>
      </c>
      <c r="N36" s="501">
        <f>'Бюджет продаж'!O4</f>
        <v>41579</v>
      </c>
      <c r="O36" s="501">
        <f>'Бюджет продаж'!P4</f>
        <v>41609</v>
      </c>
      <c r="P36" s="169" t="str">
        <f>'Бюджет продаж'!Q4</f>
        <v>Итого 2013 год</v>
      </c>
      <c r="Q36" s="169" t="str">
        <f>'Бюджет продаж'!R4</f>
        <v>1 кв. 2014 г</v>
      </c>
      <c r="R36" s="169" t="str">
        <f>'Бюджет продаж'!S4</f>
        <v>2 кв. 2014 г</v>
      </c>
      <c r="S36" s="169" t="str">
        <f>'Бюджет продаж'!T4</f>
        <v>3 кв. 2014 г</v>
      </c>
      <c r="T36" s="169" t="str">
        <f>'Бюджет продаж'!U4</f>
        <v>4 кв. 2014 г</v>
      </c>
      <c r="U36" s="169" t="str">
        <f>'Бюджет продаж'!V4</f>
        <v>Итого 2014 год</v>
      </c>
      <c r="V36" s="170" t="str">
        <f>'Бюджет продаж'!W4</f>
        <v>2015 год</v>
      </c>
      <c r="W36" s="112"/>
      <c r="X36" s="112"/>
    </row>
    <row r="37" spans="2:24" s="46" customFormat="1" ht="12.75">
      <c r="B37" s="80"/>
      <c r="C37" s="407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9"/>
      <c r="W37" s="96"/>
      <c r="X37" s="96"/>
    </row>
    <row r="38" spans="2:24" s="46" customFormat="1" ht="12.75">
      <c r="B38" s="80"/>
      <c r="C38" s="179" t="str">
        <f>B6</f>
        <v>Продукт 1</v>
      </c>
      <c r="D38" s="88">
        <f>'Бюджет продаж'!E5*'Бюджет прям. мат. расх.'!$G12/1000</f>
        <v>0</v>
      </c>
      <c r="E38" s="88">
        <f>'Бюджет продаж'!F5*'Бюджет прям. мат. расх.'!$G12/1000</f>
        <v>0</v>
      </c>
      <c r="F38" s="88">
        <f>'Бюджет продаж'!G5*'Бюджет прям. мат. расх.'!$G12/1000</f>
        <v>0</v>
      </c>
      <c r="G38" s="88">
        <f>'Бюджет продаж'!H5*'Бюджет прям. мат. расх.'!$G12/1000</f>
        <v>0</v>
      </c>
      <c r="H38" s="88">
        <f>'Бюджет продаж'!I5*'Бюджет прям. мат. расх.'!$G12/1000</f>
        <v>0</v>
      </c>
      <c r="I38" s="88">
        <f>'Бюджет продаж'!J5*'Бюджет прям. мат. расх.'!$G12/1000</f>
        <v>0</v>
      </c>
      <c r="J38" s="88">
        <f>'Бюджет продаж'!K5*'Бюджет прям. мат. расх.'!$G12/1000</f>
        <v>0</v>
      </c>
      <c r="K38" s="88">
        <f>'Бюджет продаж'!L5*'Бюджет прям. мат. расх.'!$G12/1000</f>
        <v>0</v>
      </c>
      <c r="L38" s="88">
        <f>'Бюджет продаж'!M5*'Бюджет прям. мат. расх.'!$G12/1000</f>
        <v>0</v>
      </c>
      <c r="M38" s="88">
        <f>'Бюджет продаж'!N5*'Бюджет прям. мат. расх.'!$G12/1000</f>
        <v>0</v>
      </c>
      <c r="N38" s="88">
        <f>'Бюджет продаж'!O5*'Бюджет прям. мат. расх.'!$G12/1000</f>
        <v>0</v>
      </c>
      <c r="O38" s="88">
        <f>'Бюджет продаж'!P5*'Бюджет прям. мат. расх.'!$G12/1000</f>
        <v>0</v>
      </c>
      <c r="P38" s="472">
        <f>SUM(D38:O38)</f>
        <v>0</v>
      </c>
      <c r="Q38" s="88">
        <f>'Бюджет продаж'!R5*'Бюджет прям. мат. расх.'!$G12/1000*Макро!$D13</f>
        <v>0</v>
      </c>
      <c r="R38" s="88">
        <f>'Бюджет продаж'!S5*'Бюджет прям. мат. расх.'!$G12/1000*Макро!$D13</f>
        <v>0</v>
      </c>
      <c r="S38" s="88">
        <f>'Бюджет продаж'!T5*'Бюджет прям. мат. расх.'!$G12/1000*Макро!$D13</f>
        <v>0</v>
      </c>
      <c r="T38" s="88">
        <f>'Бюджет продаж'!U5*'Бюджет прям. мат. расх.'!$G12/1000*Макро!$D13</f>
        <v>0</v>
      </c>
      <c r="U38" s="88">
        <f>SUM(Q38:T38)</f>
        <v>0</v>
      </c>
      <c r="V38" s="180">
        <f>'Бюджет продаж'!W5*'Бюджет прям. мат. расх.'!$G12/1000*Макро!$D13*Макро!$E13</f>
        <v>0</v>
      </c>
      <c r="W38" s="473"/>
      <c r="X38" s="473"/>
    </row>
    <row r="39" spans="2:24" s="46" customFormat="1" ht="12.75">
      <c r="B39" s="80"/>
      <c r="C39" s="179" t="str">
        <f>B13</f>
        <v>Продукт 2</v>
      </c>
      <c r="D39" s="88">
        <f>'Бюджет продаж'!E6*'Бюджет прям. мат. расх.'!$G18/1000</f>
        <v>0</v>
      </c>
      <c r="E39" s="88">
        <f>'Бюджет продаж'!F6*'Бюджет прям. мат. расх.'!$G18/1000</f>
        <v>0</v>
      </c>
      <c r="F39" s="88">
        <f>'Бюджет продаж'!G6*'Бюджет прям. мат. расх.'!$G18/1000</f>
        <v>0</v>
      </c>
      <c r="G39" s="88">
        <f>'Бюджет продаж'!H6*'Бюджет прям. мат. расх.'!$G18/1000</f>
        <v>0</v>
      </c>
      <c r="H39" s="88">
        <f>'Бюджет продаж'!I6*'Бюджет прям. мат. расх.'!$G18/1000</f>
        <v>0</v>
      </c>
      <c r="I39" s="88">
        <f>'Бюджет продаж'!J6*'Бюджет прям. мат. расх.'!$G18/1000</f>
        <v>0</v>
      </c>
      <c r="J39" s="88">
        <f>'Бюджет продаж'!K6*'Бюджет прям. мат. расх.'!$G18/1000</f>
        <v>0</v>
      </c>
      <c r="K39" s="88">
        <f>'Бюджет продаж'!L6*'Бюджет прям. мат. расх.'!$G18/1000</f>
        <v>0</v>
      </c>
      <c r="L39" s="88">
        <f>'Бюджет продаж'!M6*'Бюджет прям. мат. расх.'!$G18/1000</f>
        <v>0</v>
      </c>
      <c r="M39" s="88">
        <f>'Бюджет продаж'!N6*'Бюджет прям. мат. расх.'!$G18/1000</f>
        <v>0</v>
      </c>
      <c r="N39" s="88">
        <f>'Бюджет продаж'!O6*'Бюджет прям. мат. расх.'!$G18/1000</f>
        <v>0</v>
      </c>
      <c r="O39" s="88">
        <f>'Бюджет продаж'!P6*'Бюджет прям. мат. расх.'!$G18/1000</f>
        <v>0</v>
      </c>
      <c r="P39" s="472">
        <f>SUM(D39:O39)</f>
        <v>0</v>
      </c>
      <c r="Q39" s="88">
        <f>'Бюджет продаж'!R6*'Бюджет прям. мат. расх.'!$G18/1000*Макро!$D13</f>
        <v>0</v>
      </c>
      <c r="R39" s="88">
        <f>'Бюджет продаж'!S6*'Бюджет прям. мат. расх.'!$G18/1000*Макро!$D13</f>
        <v>0</v>
      </c>
      <c r="S39" s="88">
        <f>'Бюджет продаж'!T6*'Бюджет прям. мат. расх.'!$G18/1000*Макро!$D13</f>
        <v>0</v>
      </c>
      <c r="T39" s="88">
        <f>'Бюджет продаж'!U6*'Бюджет прям. мат. расх.'!$G18/1000*Макро!$D13</f>
        <v>0</v>
      </c>
      <c r="U39" s="88">
        <f>SUM(Q39:T39)</f>
        <v>0</v>
      </c>
      <c r="V39" s="180">
        <f>'Бюджет продаж'!W6*'Бюджет прям. мат. расх.'!$G18/1000*Макро!$D13*Макро!$E13</f>
        <v>0</v>
      </c>
      <c r="W39" s="473"/>
      <c r="X39" s="473"/>
    </row>
    <row r="40" spans="2:24" s="46" customFormat="1" ht="12.75">
      <c r="B40" s="80"/>
      <c r="C40" s="179" t="str">
        <f>B19</f>
        <v>Продукт 3</v>
      </c>
      <c r="D40" s="88">
        <f>'Бюджет продаж'!E7*'Бюджет прям. мат. расх.'!$G25/1000</f>
        <v>0</v>
      </c>
      <c r="E40" s="88">
        <f>'Бюджет продаж'!F7*'Бюджет прям. мат. расх.'!$G25/1000</f>
        <v>0</v>
      </c>
      <c r="F40" s="88">
        <f>'Бюджет продаж'!G7*'Бюджет прям. мат. расх.'!$G25/1000</f>
        <v>0</v>
      </c>
      <c r="G40" s="88">
        <f>'Бюджет продаж'!H7*'Бюджет прям. мат. расх.'!$G25/1000</f>
        <v>0</v>
      </c>
      <c r="H40" s="88">
        <f>'Бюджет продаж'!I7*'Бюджет прям. мат. расх.'!$G25/1000</f>
        <v>0</v>
      </c>
      <c r="I40" s="88">
        <f>'Бюджет продаж'!J7*'Бюджет прям. мат. расх.'!$G25/1000</f>
        <v>0</v>
      </c>
      <c r="J40" s="88">
        <f>'Бюджет продаж'!K7*'Бюджет прям. мат. расх.'!$G25/1000</f>
        <v>0</v>
      </c>
      <c r="K40" s="88">
        <f>'Бюджет продаж'!L7*'Бюджет прям. мат. расх.'!$G25/1000</f>
        <v>0</v>
      </c>
      <c r="L40" s="88">
        <f>'Бюджет продаж'!M7*'Бюджет прям. мат. расх.'!$G25/1000</f>
        <v>0</v>
      </c>
      <c r="M40" s="88">
        <f>'Бюджет продаж'!N7*'Бюджет прям. мат. расх.'!$G25/1000</f>
        <v>0</v>
      </c>
      <c r="N40" s="88">
        <f>'Бюджет продаж'!O7*'Бюджет прям. мат. расх.'!$G25/1000</f>
        <v>0</v>
      </c>
      <c r="O40" s="88">
        <f>'Бюджет продаж'!P7*'Бюджет прям. мат. расх.'!$G25/1000</f>
        <v>0</v>
      </c>
      <c r="P40" s="472">
        <f>SUM(D40:O40)</f>
        <v>0</v>
      </c>
      <c r="Q40" s="88">
        <f>'Бюджет продаж'!R7*'Бюджет прям. мат. расх.'!$G25/1000*Макро!$D13</f>
        <v>0</v>
      </c>
      <c r="R40" s="88">
        <f>'Бюджет продаж'!S7*'Бюджет прям. мат. расх.'!$G25/1000*Макро!$D13</f>
        <v>0</v>
      </c>
      <c r="S40" s="88">
        <f>'Бюджет продаж'!T7*'Бюджет прям. мат. расх.'!$G25/1000*Макро!$D13</f>
        <v>0</v>
      </c>
      <c r="T40" s="88">
        <f>'Бюджет продаж'!U7*'Бюджет прям. мат. расх.'!$G25/1000*Макро!$D13</f>
        <v>0</v>
      </c>
      <c r="U40" s="88">
        <f>SUM(Q40:T40)</f>
        <v>0</v>
      </c>
      <c r="V40" s="180">
        <f>'Бюджет продаж'!W7*'Бюджет прям. мат. расх.'!$G25/1000*Макро!$D13*Макро!$E13</f>
        <v>0</v>
      </c>
      <c r="W40" s="473"/>
      <c r="X40" s="473"/>
    </row>
    <row r="41" spans="2:24" s="46" customFormat="1" ht="12.75">
      <c r="B41" s="80"/>
      <c r="C41" s="243" t="str">
        <f>B26</f>
        <v>Продукт 4</v>
      </c>
      <c r="D41" s="95">
        <f>'Бюджет продаж'!E8*'Бюджет прям. мат. расх.'!$G30/1000</f>
        <v>0</v>
      </c>
      <c r="E41" s="95">
        <f>'Бюджет продаж'!F8*'Бюджет прям. мат. расх.'!$G30/1000</f>
        <v>0</v>
      </c>
      <c r="F41" s="95">
        <f>'Бюджет продаж'!G8*'Бюджет прям. мат. расх.'!$G30/1000</f>
        <v>0</v>
      </c>
      <c r="G41" s="95">
        <f>'Бюджет продаж'!H8*'Бюджет прям. мат. расх.'!$G30/1000</f>
        <v>0</v>
      </c>
      <c r="H41" s="95">
        <f>'Бюджет продаж'!I8*'Бюджет прям. мат. расх.'!$G30/1000</f>
        <v>0</v>
      </c>
      <c r="I41" s="95">
        <f>'Бюджет продаж'!J8*'Бюджет прям. мат. расх.'!$G30/1000</f>
        <v>0</v>
      </c>
      <c r="J41" s="95">
        <f>'Бюджет продаж'!K8*'Бюджет прям. мат. расх.'!$G30/1000</f>
        <v>0</v>
      </c>
      <c r="K41" s="95">
        <f>'Бюджет продаж'!L8*'Бюджет прям. мат. расх.'!$G30/1000</f>
        <v>0</v>
      </c>
      <c r="L41" s="95">
        <f>'Бюджет продаж'!M8*'Бюджет прям. мат. расх.'!$G30/1000</f>
        <v>0</v>
      </c>
      <c r="M41" s="95">
        <f>'Бюджет продаж'!N8*'Бюджет прям. мат. расх.'!$G30/1000</f>
        <v>0</v>
      </c>
      <c r="N41" s="95">
        <f>'Бюджет продаж'!O8*'Бюджет прям. мат. расх.'!$G30/1000</f>
        <v>0</v>
      </c>
      <c r="O41" s="95">
        <f>'Бюджет продаж'!P8*'Бюджет прям. мат. расх.'!$G30/1000</f>
        <v>0</v>
      </c>
      <c r="P41" s="472">
        <f>SUM(D41:O41)</f>
        <v>0</v>
      </c>
      <c r="Q41" s="95">
        <f>'Бюджет продаж'!R8*'Бюджет прям. мат. расх.'!$G30/1000*Макро!$D13</f>
        <v>0</v>
      </c>
      <c r="R41" s="95">
        <f>'Бюджет продаж'!S8*'Бюджет прям. мат. расх.'!$G30/1000*Макро!$D13</f>
        <v>0</v>
      </c>
      <c r="S41" s="95">
        <f>'Бюджет продаж'!T8*'Бюджет прям. мат. расх.'!$G30/1000*Макро!$D13</f>
        <v>0</v>
      </c>
      <c r="T41" s="95">
        <f>'Бюджет продаж'!U8*'Бюджет прям. мат. расх.'!$G30/1000*Макро!$D13</f>
        <v>0</v>
      </c>
      <c r="U41" s="88">
        <f>SUM(Q41:T41)</f>
        <v>0</v>
      </c>
      <c r="V41" s="410">
        <f>'Бюджет продаж'!W8*'Бюджет прям. мат. расх.'!$G30/1000*Макро!$D13*Макро!$E13</f>
        <v>0</v>
      </c>
      <c r="W41" s="473"/>
      <c r="X41" s="473"/>
    </row>
    <row r="42" spans="2:24" s="46" customFormat="1" ht="13.5" thickBot="1">
      <c r="B42" s="80"/>
      <c r="C42" s="244" t="s">
        <v>78</v>
      </c>
      <c r="D42" s="245">
        <f>SUM(D38:D41)</f>
        <v>0</v>
      </c>
      <c r="E42" s="245">
        <f aca="true" t="shared" si="3" ref="E42:V42">SUM(E38:E41)</f>
        <v>0</v>
      </c>
      <c r="F42" s="245">
        <f t="shared" si="3"/>
        <v>0</v>
      </c>
      <c r="G42" s="245">
        <f t="shared" si="3"/>
        <v>0</v>
      </c>
      <c r="H42" s="245">
        <f t="shared" si="3"/>
        <v>0</v>
      </c>
      <c r="I42" s="245">
        <f t="shared" si="3"/>
        <v>0</v>
      </c>
      <c r="J42" s="245">
        <f t="shared" si="3"/>
        <v>0</v>
      </c>
      <c r="K42" s="245">
        <f t="shared" si="3"/>
        <v>0</v>
      </c>
      <c r="L42" s="245">
        <f t="shared" si="3"/>
        <v>0</v>
      </c>
      <c r="M42" s="245">
        <f t="shared" si="3"/>
        <v>0</v>
      </c>
      <c r="N42" s="245">
        <f t="shared" si="3"/>
        <v>0</v>
      </c>
      <c r="O42" s="245">
        <f t="shared" si="3"/>
        <v>0</v>
      </c>
      <c r="P42" s="245">
        <f t="shared" si="3"/>
        <v>0</v>
      </c>
      <c r="Q42" s="245">
        <f t="shared" si="3"/>
        <v>0</v>
      </c>
      <c r="R42" s="245">
        <f t="shared" si="3"/>
        <v>0</v>
      </c>
      <c r="S42" s="245">
        <f t="shared" si="3"/>
        <v>0</v>
      </c>
      <c r="T42" s="245">
        <f t="shared" si="3"/>
        <v>0</v>
      </c>
      <c r="U42" s="245">
        <f t="shared" si="3"/>
        <v>0</v>
      </c>
      <c r="V42" s="246">
        <f t="shared" si="3"/>
        <v>0</v>
      </c>
      <c r="W42" s="474"/>
      <c r="X42" s="474"/>
    </row>
    <row r="43" spans="2:24" ht="15">
      <c r="B43" s="3"/>
      <c r="C43" s="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2:24" ht="27.75" customHeight="1">
      <c r="B44" s="557"/>
      <c r="C44" s="558"/>
      <c r="D44" s="558"/>
      <c r="E44" s="558"/>
      <c r="F44" s="558"/>
      <c r="G44" s="55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2:6" ht="15">
      <c r="B45" s="3"/>
      <c r="C45" s="3"/>
      <c r="D45" s="3"/>
      <c r="E45" s="3"/>
      <c r="F45" s="10"/>
    </row>
    <row r="46" spans="2:6" ht="15">
      <c r="B46" s="3"/>
      <c r="C46" s="3"/>
      <c r="D46" s="3"/>
      <c r="E46" s="3"/>
      <c r="F46" s="10"/>
    </row>
    <row r="47" spans="2:6" ht="15">
      <c r="B47" s="3"/>
      <c r="C47" s="3"/>
      <c r="D47" s="3"/>
      <c r="E47" s="3"/>
      <c r="F47" s="10"/>
    </row>
    <row r="48" spans="2:6" ht="15">
      <c r="B48" s="3"/>
      <c r="C48" s="3"/>
      <c r="D48" s="3"/>
      <c r="E48" s="3"/>
      <c r="F48" s="10"/>
    </row>
  </sheetData>
  <mergeCells count="3">
    <mergeCell ref="B44:G44"/>
    <mergeCell ref="C35:J35"/>
    <mergeCell ref="B3:G3"/>
  </mergeCells>
  <printOptions/>
  <pageMargins left="0.62" right="0.1968503937007874" top="0.7874015748031497" bottom="0.7874015748031497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5"/>
  <sheetViews>
    <sheetView zoomScale="80" zoomScaleNormal="80" workbookViewId="0" topLeftCell="G1">
      <selection activeCell="W12" sqref="W12"/>
    </sheetView>
  </sheetViews>
  <sheetFormatPr defaultColWidth="8.88671875" defaultRowHeight="15"/>
  <cols>
    <col min="1" max="1" width="2.88671875" style="0" customWidth="1"/>
    <col min="2" max="2" width="20.77734375" style="0" customWidth="1"/>
    <col min="3" max="3" width="7.99609375" style="0" customWidth="1"/>
    <col min="4" max="4" width="7.21484375" style="0" customWidth="1"/>
    <col min="5" max="5" width="7.6640625" style="0" customWidth="1"/>
    <col min="6" max="6" width="8.10546875" style="0" customWidth="1"/>
    <col min="7" max="7" width="7.77734375" style="0" customWidth="1"/>
    <col min="8" max="8" width="7.99609375" style="0" customWidth="1"/>
    <col min="9" max="9" width="7.5546875" style="0" customWidth="1"/>
    <col min="10" max="10" width="7.77734375" style="0" customWidth="1"/>
    <col min="11" max="11" width="7.99609375" style="0" customWidth="1"/>
    <col min="12" max="12" width="8.5546875" style="0" customWidth="1"/>
    <col min="13" max="13" width="8.10546875" style="0" customWidth="1"/>
    <col min="15" max="15" width="8.21484375" style="0" customWidth="1"/>
    <col min="16" max="16" width="7.3359375" style="0" customWidth="1"/>
    <col min="17" max="17" width="7.21484375" style="0" customWidth="1"/>
    <col min="18" max="18" width="6.88671875" style="0" customWidth="1"/>
    <col min="19" max="20" width="7.21484375" style="0" customWidth="1"/>
    <col min="21" max="28" width="7.77734375" style="0" customWidth="1"/>
  </cols>
  <sheetData>
    <row r="1" spans="2:23" s="6" customFormat="1" ht="25.5" customHeight="1">
      <c r="B1" s="361" t="s">
        <v>101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2:23" s="6" customFormat="1" ht="15" customHeight="1">
      <c r="B2" s="35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2:28" s="6" customFormat="1" ht="26.25" customHeight="1" thickBot="1">
      <c r="B3" s="317" t="s">
        <v>102</v>
      </c>
      <c r="C3" s="318"/>
      <c r="D3" s="318"/>
      <c r="E3" s="318"/>
      <c r="F3" s="318"/>
      <c r="G3" s="22"/>
      <c r="H3" s="22"/>
      <c r="I3" s="22"/>
      <c r="J3" s="22"/>
      <c r="K3" s="22"/>
      <c r="L3" s="22"/>
      <c r="M3" s="320"/>
      <c r="N3" s="319"/>
      <c r="O3" s="319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2"/>
      <c r="AB3" s="22"/>
    </row>
    <row r="4" spans="2:28" s="113" customFormat="1" ht="29.25" customHeight="1" thickBot="1">
      <c r="B4" s="247" t="s">
        <v>46</v>
      </c>
      <c r="C4" s="501">
        <f>'Бюджет продаж'!E4</f>
        <v>41275</v>
      </c>
      <c r="D4" s="501">
        <f>'Бюджет продаж'!F4</f>
        <v>41306</v>
      </c>
      <c r="E4" s="501">
        <f>'Бюджет продаж'!G4</f>
        <v>41334</v>
      </c>
      <c r="F4" s="501">
        <f>'Бюджет продаж'!H4</f>
        <v>41365</v>
      </c>
      <c r="G4" s="501">
        <f>'Бюджет продаж'!I4</f>
        <v>41395</v>
      </c>
      <c r="H4" s="501">
        <f>'Бюджет продаж'!J4</f>
        <v>41426</v>
      </c>
      <c r="I4" s="501">
        <f>'Бюджет продаж'!K4</f>
        <v>41456</v>
      </c>
      <c r="J4" s="501">
        <f>'Бюджет продаж'!L4</f>
        <v>41487</v>
      </c>
      <c r="K4" s="501">
        <f>'Бюджет продаж'!M4</f>
        <v>41518</v>
      </c>
      <c r="L4" s="501">
        <f>'Бюджет продаж'!N4</f>
        <v>41548</v>
      </c>
      <c r="M4" s="501">
        <f>'Бюджет продаж'!O4</f>
        <v>41579</v>
      </c>
      <c r="N4" s="501">
        <f>'Бюджет продаж'!P4</f>
        <v>41609</v>
      </c>
      <c r="O4" s="169" t="str">
        <f>'Бюджет продаж'!Q4</f>
        <v>Итого 2013 год</v>
      </c>
      <c r="P4" s="169" t="str">
        <f>'Бюджет продаж'!R4</f>
        <v>1 кв. 2014 г</v>
      </c>
      <c r="Q4" s="169" t="str">
        <f>'Бюджет продаж'!S4</f>
        <v>2 кв. 2014 г</v>
      </c>
      <c r="R4" s="169" t="str">
        <f>'Бюджет продаж'!T4</f>
        <v>3 кв. 2014 г</v>
      </c>
      <c r="S4" s="169" t="str">
        <f>'Бюджет продаж'!U4</f>
        <v>4 кв. 2014 г</v>
      </c>
      <c r="T4" s="169" t="str">
        <f>'Бюджет продаж'!V4</f>
        <v>Итого 2014 год</v>
      </c>
      <c r="U4" s="170" t="str">
        <f>'Бюджет продаж'!W4</f>
        <v>2015 год</v>
      </c>
      <c r="V4" s="112"/>
      <c r="W4" s="112"/>
      <c r="X4" s="112"/>
      <c r="Y4" s="112"/>
      <c r="Z4" s="112"/>
      <c r="AA4" s="112"/>
      <c r="AB4" s="112"/>
    </row>
    <row r="5" spans="2:28" s="6" customFormat="1" ht="29.25" customHeight="1">
      <c r="B5" s="530" t="s">
        <v>195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2"/>
      <c r="V5" s="21"/>
      <c r="W5" s="21"/>
      <c r="X5" s="21"/>
      <c r="Y5" s="21"/>
      <c r="Z5" s="21"/>
      <c r="AA5" s="21"/>
      <c r="AB5" s="21"/>
    </row>
    <row r="6" spans="2:28" s="6" customFormat="1" ht="15" customHeight="1">
      <c r="B6" s="248" t="s">
        <v>58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75">
        <f>SUM(C6:N6)</f>
        <v>0</v>
      </c>
      <c r="P6" s="42">
        <f>N6*3*Макро!$D18</f>
        <v>0</v>
      </c>
      <c r="Q6" s="42">
        <f aca="true" t="shared" si="0" ref="Q6:S7">P6</f>
        <v>0</v>
      </c>
      <c r="R6" s="42">
        <f t="shared" si="0"/>
        <v>0</v>
      </c>
      <c r="S6" s="42">
        <f t="shared" si="0"/>
        <v>0</v>
      </c>
      <c r="T6" s="475">
        <f>SUM(P6:S6)</f>
        <v>0</v>
      </c>
      <c r="U6" s="476">
        <f>S6*4*Макро!E18</f>
        <v>0</v>
      </c>
      <c r="V6" s="470"/>
      <c r="W6" s="470"/>
      <c r="X6" s="24"/>
      <c r="Y6" s="24"/>
      <c r="Z6" s="24"/>
      <c r="AA6" s="24"/>
      <c r="AB6" s="24"/>
    </row>
    <row r="7" spans="2:28" s="6" customFormat="1" ht="15" customHeight="1">
      <c r="B7" s="248" t="s">
        <v>56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75">
        <f aca="true" t="shared" si="1" ref="O7:O12">SUM(C7:N7)</f>
        <v>0</v>
      </c>
      <c r="P7" s="42">
        <f>N7*3*Макро!D18</f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75">
        <f aca="true" t="shared" si="2" ref="T7:T12">SUM(P7:S7)</f>
        <v>0</v>
      </c>
      <c r="U7" s="476">
        <f>S7*4*Макро!E18</f>
        <v>0</v>
      </c>
      <c r="V7" s="470"/>
      <c r="W7" s="470"/>
      <c r="X7" s="24"/>
      <c r="Y7" s="24"/>
      <c r="Z7" s="24"/>
      <c r="AA7" s="24"/>
      <c r="AB7" s="24"/>
    </row>
    <row r="8" spans="2:28" s="6" customFormat="1" ht="15" customHeight="1">
      <c r="B8" s="248" t="s">
        <v>59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75">
        <f t="shared" si="1"/>
        <v>0</v>
      </c>
      <c r="P8" s="42">
        <f>N8*3</f>
        <v>0</v>
      </c>
      <c r="Q8" s="42">
        <f>P8</f>
        <v>0</v>
      </c>
      <c r="R8" s="42">
        <f aca="true" t="shared" si="3" ref="R8:S12">Q8</f>
        <v>0</v>
      </c>
      <c r="S8" s="42">
        <f t="shared" si="3"/>
        <v>0</v>
      </c>
      <c r="T8" s="475">
        <f t="shared" si="2"/>
        <v>0</v>
      </c>
      <c r="U8" s="476">
        <f>S8*4*Макро!E18</f>
        <v>0</v>
      </c>
      <c r="V8" s="470"/>
      <c r="W8" s="470"/>
      <c r="X8" s="24"/>
      <c r="Y8" s="24"/>
      <c r="Z8" s="24"/>
      <c r="AA8" s="24"/>
      <c r="AB8" s="24"/>
    </row>
    <row r="9" spans="2:28" s="6" customFormat="1" ht="15" customHeight="1">
      <c r="B9" s="531" t="s">
        <v>88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75"/>
      <c r="P9" s="42"/>
      <c r="Q9" s="42"/>
      <c r="R9" s="42"/>
      <c r="S9" s="42"/>
      <c r="T9" s="475"/>
      <c r="U9" s="476"/>
      <c r="V9" s="470"/>
      <c r="W9" s="470"/>
      <c r="X9" s="24"/>
      <c r="Y9" s="24"/>
      <c r="Z9" s="24"/>
      <c r="AA9" s="24"/>
      <c r="AB9" s="24"/>
    </row>
    <row r="10" spans="2:28" s="7" customFormat="1" ht="15" customHeight="1">
      <c r="B10" s="248" t="s">
        <v>60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75">
        <f t="shared" si="1"/>
        <v>0</v>
      </c>
      <c r="P10" s="42">
        <f>N10*3*Макро!D18</f>
        <v>0</v>
      </c>
      <c r="Q10" s="42">
        <f>P10</f>
        <v>0</v>
      </c>
      <c r="R10" s="42">
        <f t="shared" si="3"/>
        <v>0</v>
      </c>
      <c r="S10" s="42">
        <f t="shared" si="3"/>
        <v>0</v>
      </c>
      <c r="T10" s="475">
        <f t="shared" si="2"/>
        <v>0</v>
      </c>
      <c r="U10" s="476">
        <f>S10*4*Макро!E18</f>
        <v>0</v>
      </c>
      <c r="V10" s="470"/>
      <c r="W10" s="470"/>
      <c r="X10" s="24"/>
      <c r="Y10" s="24"/>
      <c r="Z10" s="24"/>
      <c r="AA10" s="24"/>
      <c r="AB10" s="24"/>
    </row>
    <row r="11" spans="2:28" s="7" customFormat="1" ht="26.25" customHeight="1">
      <c r="B11" s="531" t="s">
        <v>196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75"/>
      <c r="P11" s="42"/>
      <c r="Q11" s="42"/>
      <c r="R11" s="42"/>
      <c r="S11" s="42"/>
      <c r="T11" s="475"/>
      <c r="U11" s="476"/>
      <c r="V11" s="470"/>
      <c r="W11" s="470"/>
      <c r="X11" s="24"/>
      <c r="Y11" s="24"/>
      <c r="Z11" s="24"/>
      <c r="AA11" s="24"/>
      <c r="AB11" s="24"/>
    </row>
    <row r="12" spans="2:28" s="7" customFormat="1" ht="32.25" customHeight="1">
      <c r="B12" s="249" t="s">
        <v>157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75">
        <f t="shared" si="1"/>
        <v>0</v>
      </c>
      <c r="P12" s="42">
        <f>N12*3*Макро!D18</f>
        <v>0</v>
      </c>
      <c r="Q12" s="42">
        <f>P12</f>
        <v>0</v>
      </c>
      <c r="R12" s="42">
        <f t="shared" si="3"/>
        <v>0</v>
      </c>
      <c r="S12" s="42">
        <f t="shared" si="3"/>
        <v>0</v>
      </c>
      <c r="T12" s="475">
        <f t="shared" si="2"/>
        <v>0</v>
      </c>
      <c r="U12" s="476">
        <f>S12*4*Макро!E18</f>
        <v>0</v>
      </c>
      <c r="V12" s="470"/>
      <c r="W12" s="470"/>
      <c r="X12" s="24"/>
      <c r="Y12" s="24"/>
      <c r="Z12" s="24"/>
      <c r="AA12" s="24"/>
      <c r="AB12" s="24"/>
    </row>
    <row r="13" spans="2:28" s="8" customFormat="1" ht="19.5" customHeight="1" thickBot="1">
      <c r="B13" s="250" t="s">
        <v>29</v>
      </c>
      <c r="C13" s="251">
        <f aca="true" t="shared" si="4" ref="C13:U13">SUM(C6:C12)</f>
        <v>0</v>
      </c>
      <c r="D13" s="251">
        <f t="shared" si="4"/>
        <v>0</v>
      </c>
      <c r="E13" s="251">
        <f t="shared" si="4"/>
        <v>0</v>
      </c>
      <c r="F13" s="251">
        <f t="shared" si="4"/>
        <v>0</v>
      </c>
      <c r="G13" s="251">
        <f t="shared" si="4"/>
        <v>0</v>
      </c>
      <c r="H13" s="251">
        <f t="shared" si="4"/>
        <v>0</v>
      </c>
      <c r="I13" s="251">
        <f t="shared" si="4"/>
        <v>0</v>
      </c>
      <c r="J13" s="251">
        <f t="shared" si="4"/>
        <v>0</v>
      </c>
      <c r="K13" s="251">
        <f t="shared" si="4"/>
        <v>0</v>
      </c>
      <c r="L13" s="251">
        <f t="shared" si="4"/>
        <v>0</v>
      </c>
      <c r="M13" s="251">
        <f t="shared" si="4"/>
        <v>0</v>
      </c>
      <c r="N13" s="251">
        <f t="shared" si="4"/>
        <v>0</v>
      </c>
      <c r="O13" s="251">
        <f t="shared" si="4"/>
        <v>0</v>
      </c>
      <c r="P13" s="251">
        <f t="shared" si="4"/>
        <v>0</v>
      </c>
      <c r="Q13" s="251">
        <f t="shared" si="4"/>
        <v>0</v>
      </c>
      <c r="R13" s="251">
        <f t="shared" si="4"/>
        <v>0</v>
      </c>
      <c r="S13" s="251">
        <f t="shared" si="4"/>
        <v>0</v>
      </c>
      <c r="T13" s="251">
        <f t="shared" si="4"/>
        <v>0</v>
      </c>
      <c r="U13" s="252">
        <f t="shared" si="4"/>
        <v>0</v>
      </c>
      <c r="V13" s="471"/>
      <c r="W13" s="471"/>
      <c r="X13" s="25"/>
      <c r="Y13" s="25"/>
      <c r="Z13" s="25"/>
      <c r="AA13" s="25"/>
      <c r="AB13" s="25"/>
    </row>
    <row r="15" spans="2:11" ht="51" customHeight="1">
      <c r="B15" s="563" t="s">
        <v>98</v>
      </c>
      <c r="C15" s="563"/>
      <c r="D15" s="563"/>
      <c r="E15" s="563"/>
      <c r="F15" s="563"/>
      <c r="G15" s="563"/>
      <c r="H15" s="563"/>
      <c r="I15" s="563"/>
      <c r="J15" s="563"/>
      <c r="K15" s="563"/>
    </row>
  </sheetData>
  <mergeCells count="1">
    <mergeCell ref="B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B2:AP35"/>
  <sheetViews>
    <sheetView zoomScale="80" zoomScaleNormal="80" workbookViewId="0" topLeftCell="M1">
      <selection activeCell="Z17" sqref="Z17"/>
    </sheetView>
  </sheetViews>
  <sheetFormatPr defaultColWidth="8.88671875" defaultRowHeight="15"/>
  <cols>
    <col min="1" max="1" width="3.4453125" style="1" customWidth="1"/>
    <col min="2" max="2" width="20.21484375" style="1" customWidth="1"/>
    <col min="3" max="3" width="8.6640625" style="1" customWidth="1"/>
    <col min="4" max="4" width="8.6640625" style="5" customWidth="1"/>
    <col min="5" max="5" width="11.4453125" style="1" customWidth="1"/>
    <col min="6" max="6" width="5.99609375" style="1" customWidth="1"/>
    <col min="7" max="7" width="5.6640625" style="1" customWidth="1"/>
    <col min="8" max="8" width="5.77734375" style="1" customWidth="1"/>
    <col min="9" max="9" width="5.88671875" style="1" customWidth="1"/>
    <col min="10" max="10" width="5.6640625" style="1" customWidth="1"/>
    <col min="11" max="11" width="6.5546875" style="1" customWidth="1"/>
    <col min="12" max="12" width="6.6640625" style="1" customWidth="1"/>
    <col min="13" max="13" width="5.77734375" style="1" customWidth="1"/>
    <col min="14" max="14" width="5.88671875" style="1" customWidth="1"/>
    <col min="15" max="16" width="6.10546875" style="1" customWidth="1"/>
    <col min="17" max="17" width="5.88671875" style="1" customWidth="1"/>
    <col min="18" max="18" width="6.77734375" style="1" customWidth="1"/>
    <col min="19" max="19" width="7.10546875" style="1" customWidth="1"/>
    <col min="20" max="20" width="6.88671875" style="1" customWidth="1"/>
    <col min="21" max="21" width="6.21484375" style="1" customWidth="1"/>
    <col min="22" max="22" width="6.77734375" style="1" customWidth="1"/>
    <col min="23" max="23" width="7.6640625" style="1" customWidth="1"/>
    <col min="24" max="24" width="7.99609375" style="1" customWidth="1"/>
    <col min="25" max="25" width="8.4453125" style="1" customWidth="1"/>
    <col min="26" max="26" width="8.10546875" style="1" customWidth="1"/>
    <col min="27" max="16384" width="8.88671875" style="1" customWidth="1"/>
  </cols>
  <sheetData>
    <row r="2" ht="18" customHeight="1">
      <c r="B2" s="359" t="s">
        <v>52</v>
      </c>
    </row>
    <row r="3" ht="13.5" customHeight="1">
      <c r="B3" s="358"/>
    </row>
    <row r="4" spans="2:31" s="18" customFormat="1" ht="34.5" customHeight="1" thickBot="1">
      <c r="B4" s="566" t="s">
        <v>197</v>
      </c>
      <c r="C4" s="567"/>
      <c r="D4" s="567"/>
      <c r="E4" s="253"/>
      <c r="F4" s="254"/>
      <c r="G4" s="254"/>
      <c r="H4" s="254"/>
      <c r="I4" s="254"/>
      <c r="J4" s="254"/>
      <c r="K4" s="254"/>
      <c r="L4" s="564"/>
      <c r="M4" s="565"/>
      <c r="N4" s="565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5"/>
      <c r="AA4" s="28"/>
      <c r="AB4" s="28"/>
      <c r="AC4" s="19"/>
      <c r="AD4" s="19"/>
      <c r="AE4" s="19"/>
    </row>
    <row r="5" spans="2:42" s="98" customFormat="1" ht="51" customHeight="1" thickBot="1">
      <c r="B5" s="167" t="s">
        <v>3</v>
      </c>
      <c r="C5" s="169" t="s">
        <v>134</v>
      </c>
      <c r="D5" s="168" t="s">
        <v>36</v>
      </c>
      <c r="E5" s="169" t="s">
        <v>47</v>
      </c>
      <c r="F5" s="501">
        <f>'Бюджет накл. рас.'!C4</f>
        <v>41275</v>
      </c>
      <c r="G5" s="501">
        <f>'Бюджет накл. рас.'!D4</f>
        <v>41306</v>
      </c>
      <c r="H5" s="501">
        <f>'Бюджет накл. рас.'!E4</f>
        <v>41334</v>
      </c>
      <c r="I5" s="501">
        <f>'Бюджет накл. рас.'!F4</f>
        <v>41365</v>
      </c>
      <c r="J5" s="501">
        <f>'Бюджет накл. рас.'!G4</f>
        <v>41395</v>
      </c>
      <c r="K5" s="501">
        <f>'Бюджет накл. рас.'!H4</f>
        <v>41426</v>
      </c>
      <c r="L5" s="501">
        <f>'Бюджет накл. рас.'!I4</f>
        <v>41456</v>
      </c>
      <c r="M5" s="501">
        <f>'Бюджет накл. рас.'!J4</f>
        <v>41487</v>
      </c>
      <c r="N5" s="501">
        <f>'Бюджет накл. рас.'!K4</f>
        <v>41518</v>
      </c>
      <c r="O5" s="501">
        <f>'Бюджет накл. рас.'!L4</f>
        <v>41548</v>
      </c>
      <c r="P5" s="501">
        <f>'Бюджет накл. рас.'!M4</f>
        <v>41579</v>
      </c>
      <c r="Q5" s="501">
        <f>'Бюджет накл. рас.'!N4</f>
        <v>41609</v>
      </c>
      <c r="R5" s="169" t="str">
        <f>'Бюджет накл. рас.'!O4</f>
        <v>Итого 2013 год</v>
      </c>
      <c r="S5" s="169" t="str">
        <f>'Бюджет накл. рас.'!P4</f>
        <v>1 кв. 2014 г</v>
      </c>
      <c r="T5" s="169" t="str">
        <f>'Бюджет накл. рас.'!Q4</f>
        <v>2 кв. 2014 г</v>
      </c>
      <c r="U5" s="169" t="str">
        <f>'Бюджет накл. рас.'!R4</f>
        <v>3 кв. 2014 г</v>
      </c>
      <c r="V5" s="169" t="str">
        <f>'Бюджет накл. рас.'!S4</f>
        <v>4 кв. 2014 г</v>
      </c>
      <c r="W5" s="169" t="str">
        <f>'Бюджет накл. рас.'!T4</f>
        <v>Итого 2014 год</v>
      </c>
      <c r="X5" s="170" t="str">
        <f>'Бюджет накл. рас.'!U4</f>
        <v>2015 год</v>
      </c>
      <c r="Y5" s="112"/>
      <c r="Z5" s="112"/>
      <c r="AA5" s="96"/>
      <c r="AB5" s="96"/>
      <c r="AC5" s="96"/>
      <c r="AD5" s="96"/>
      <c r="AE5" s="96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</row>
    <row r="6" spans="2:42" s="98" customFormat="1" ht="15.75" customHeight="1">
      <c r="B6" s="369" t="s">
        <v>128</v>
      </c>
      <c r="C6" s="366"/>
      <c r="D6" s="367"/>
      <c r="E6" s="368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81"/>
      <c r="Y6" s="112"/>
      <c r="Z6" s="112"/>
      <c r="AA6" s="96"/>
      <c r="AB6" s="96"/>
      <c r="AC6" s="96"/>
      <c r="AD6" s="96"/>
      <c r="AE6" s="96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</row>
    <row r="7" spans="2:31" ht="15">
      <c r="B7" s="256" t="s">
        <v>35</v>
      </c>
      <c r="C7" s="145">
        <v>0</v>
      </c>
      <c r="D7" s="146">
        <v>0</v>
      </c>
      <c r="E7" s="145" t="s">
        <v>37</v>
      </c>
      <c r="F7" s="259">
        <f>$C7*$D7/1000</f>
        <v>0</v>
      </c>
      <c r="G7" s="259">
        <f aca="true" t="shared" si="0" ref="G7:Q19">$C7*$D7/1000</f>
        <v>0</v>
      </c>
      <c r="H7" s="259">
        <f t="shared" si="0"/>
        <v>0</v>
      </c>
      <c r="I7" s="259">
        <f t="shared" si="0"/>
        <v>0</v>
      </c>
      <c r="J7" s="259">
        <f t="shared" si="0"/>
        <v>0</v>
      </c>
      <c r="K7" s="259">
        <f t="shared" si="0"/>
        <v>0</v>
      </c>
      <c r="L7" s="259">
        <f t="shared" si="0"/>
        <v>0</v>
      </c>
      <c r="M7" s="259">
        <f t="shared" si="0"/>
        <v>0</v>
      </c>
      <c r="N7" s="259">
        <f t="shared" si="0"/>
        <v>0</v>
      </c>
      <c r="O7" s="259">
        <f t="shared" si="0"/>
        <v>0</v>
      </c>
      <c r="P7" s="259">
        <f t="shared" si="0"/>
        <v>0</v>
      </c>
      <c r="Q7" s="259">
        <f t="shared" si="0"/>
        <v>0</v>
      </c>
      <c r="R7" s="479">
        <f>SUM(F7:Q7)</f>
        <v>0</v>
      </c>
      <c r="S7" s="259">
        <f>$C7*$D7*3/1000*Макро!$D17</f>
        <v>0</v>
      </c>
      <c r="T7" s="259">
        <f>$C7*$D7*3/1000*Макро!$D17</f>
        <v>0</v>
      </c>
      <c r="U7" s="259">
        <f>$C7*$D7*3/1000*Макро!$D17</f>
        <v>0</v>
      </c>
      <c r="V7" s="259">
        <f>$C7*$D7*3/1000*Макро!$D17</f>
        <v>0</v>
      </c>
      <c r="W7" s="479">
        <f>SUM(S7:V7)</f>
        <v>0</v>
      </c>
      <c r="X7" s="480">
        <f>$C7*$D7*12/1000*Макро!$D17*Макро!$E17</f>
        <v>0</v>
      </c>
      <c r="Y7" s="477"/>
      <c r="Z7" s="477"/>
      <c r="AA7" s="26"/>
      <c r="AB7" s="26"/>
      <c r="AC7" s="26"/>
      <c r="AD7" s="26"/>
      <c r="AE7" s="26"/>
    </row>
    <row r="8" spans="2:31" ht="15">
      <c r="B8" s="210" t="s">
        <v>162</v>
      </c>
      <c r="C8" s="115">
        <v>0</v>
      </c>
      <c r="D8" s="116">
        <v>0</v>
      </c>
      <c r="E8" s="115" t="s">
        <v>37</v>
      </c>
      <c r="F8" s="260">
        <f>$C8*$D8/1000</f>
        <v>0</v>
      </c>
      <c r="G8" s="260">
        <f t="shared" si="0"/>
        <v>0</v>
      </c>
      <c r="H8" s="260">
        <f t="shared" si="0"/>
        <v>0</v>
      </c>
      <c r="I8" s="260">
        <f t="shared" si="0"/>
        <v>0</v>
      </c>
      <c r="J8" s="260">
        <f t="shared" si="0"/>
        <v>0</v>
      </c>
      <c r="K8" s="260">
        <f t="shared" si="0"/>
        <v>0</v>
      </c>
      <c r="L8" s="260">
        <f t="shared" si="0"/>
        <v>0</v>
      </c>
      <c r="M8" s="260">
        <f t="shared" si="0"/>
        <v>0</v>
      </c>
      <c r="N8" s="260">
        <f t="shared" si="0"/>
        <v>0</v>
      </c>
      <c r="O8" s="260">
        <f t="shared" si="0"/>
        <v>0</v>
      </c>
      <c r="P8" s="260">
        <f t="shared" si="0"/>
        <v>0</v>
      </c>
      <c r="Q8" s="260">
        <f t="shared" si="0"/>
        <v>0</v>
      </c>
      <c r="R8" s="479">
        <f aca="true" t="shared" si="1" ref="R8:R19">SUM(F8:Q8)</f>
        <v>0</v>
      </c>
      <c r="S8" s="259">
        <f>$C8*$D8*3/1000*Макро!$D17</f>
        <v>0</v>
      </c>
      <c r="T8" s="259">
        <f>$C8*$D8*3/1000*Макро!$D17</f>
        <v>0</v>
      </c>
      <c r="U8" s="259">
        <f>$C8*$D8*3/1000*Макро!$D17</f>
        <v>0</v>
      </c>
      <c r="V8" s="259">
        <f>$C8*$D8*3/1000*Макро!$D17</f>
        <v>0</v>
      </c>
      <c r="W8" s="479">
        <f>SUM(S8:V8)</f>
        <v>0</v>
      </c>
      <c r="X8" s="480">
        <f>$C8*$D8*12/1000*Макро!$D17*Макро!$E17</f>
        <v>0</v>
      </c>
      <c r="Y8" s="477"/>
      <c r="Z8" s="477"/>
      <c r="AA8" s="26"/>
      <c r="AB8" s="26"/>
      <c r="AC8" s="26"/>
      <c r="AD8" s="26"/>
      <c r="AE8" s="26"/>
    </row>
    <row r="9" spans="2:31" ht="16.5" customHeight="1">
      <c r="B9" s="210"/>
      <c r="C9" s="115"/>
      <c r="D9" s="116"/>
      <c r="E9" s="115" t="s">
        <v>38</v>
      </c>
      <c r="F9" s="260"/>
      <c r="G9" s="260"/>
      <c r="H9" s="260">
        <f t="shared" si="0"/>
        <v>0</v>
      </c>
      <c r="I9" s="260">
        <f t="shared" si="0"/>
        <v>0</v>
      </c>
      <c r="J9" s="260">
        <f t="shared" si="0"/>
        <v>0</v>
      </c>
      <c r="K9" s="260">
        <f t="shared" si="0"/>
        <v>0</v>
      </c>
      <c r="L9" s="260">
        <f t="shared" si="0"/>
        <v>0</v>
      </c>
      <c r="M9" s="260">
        <f t="shared" si="0"/>
        <v>0</v>
      </c>
      <c r="N9" s="260">
        <f t="shared" si="0"/>
        <v>0</v>
      </c>
      <c r="O9" s="260">
        <f t="shared" si="0"/>
        <v>0</v>
      </c>
      <c r="P9" s="260">
        <f t="shared" si="0"/>
        <v>0</v>
      </c>
      <c r="Q9" s="260">
        <f t="shared" si="0"/>
        <v>0</v>
      </c>
      <c r="R9" s="479">
        <f t="shared" si="1"/>
        <v>0</v>
      </c>
      <c r="S9" s="259">
        <f>$C9*$D9*3/1000*Макро!$D17</f>
        <v>0</v>
      </c>
      <c r="T9" s="259">
        <f>$C9*$D9*3/1000*Макро!$D17</f>
        <v>0</v>
      </c>
      <c r="U9" s="259">
        <f>$C9*$D9*3/1000*Макро!$D17</f>
        <v>0</v>
      </c>
      <c r="V9" s="259">
        <f>$C9*$D9*3/1000*Макро!$D17</f>
        <v>0</v>
      </c>
      <c r="W9" s="479">
        <f>SUM(S9:V9)</f>
        <v>0</v>
      </c>
      <c r="X9" s="480">
        <f>$C9*$D9*12/1000*Макро!$D17*Макро!$E17</f>
        <v>0</v>
      </c>
      <c r="Y9" s="477"/>
      <c r="Z9" s="477"/>
      <c r="AA9" s="26"/>
      <c r="AB9" s="26"/>
      <c r="AC9" s="26"/>
      <c r="AD9" s="26"/>
      <c r="AE9" s="26"/>
    </row>
    <row r="10" spans="2:31" ht="15">
      <c r="B10" s="210"/>
      <c r="C10" s="115"/>
      <c r="D10" s="116"/>
      <c r="E10" s="115" t="s">
        <v>38</v>
      </c>
      <c r="F10" s="260"/>
      <c r="G10" s="260"/>
      <c r="H10" s="260">
        <f t="shared" si="0"/>
        <v>0</v>
      </c>
      <c r="I10" s="260">
        <f t="shared" si="0"/>
        <v>0</v>
      </c>
      <c r="J10" s="260">
        <f t="shared" si="0"/>
        <v>0</v>
      </c>
      <c r="K10" s="260">
        <f t="shared" si="0"/>
        <v>0</v>
      </c>
      <c r="L10" s="260">
        <f t="shared" si="0"/>
        <v>0</v>
      </c>
      <c r="M10" s="260">
        <f t="shared" si="0"/>
        <v>0</v>
      </c>
      <c r="N10" s="260">
        <f t="shared" si="0"/>
        <v>0</v>
      </c>
      <c r="O10" s="260">
        <f t="shared" si="0"/>
        <v>0</v>
      </c>
      <c r="P10" s="260">
        <f t="shared" si="0"/>
        <v>0</v>
      </c>
      <c r="Q10" s="260">
        <f t="shared" si="0"/>
        <v>0</v>
      </c>
      <c r="R10" s="479">
        <f t="shared" si="1"/>
        <v>0</v>
      </c>
      <c r="S10" s="260">
        <f>$C10*$D10*3/1000*Макро!$D$17</f>
        <v>0</v>
      </c>
      <c r="T10" s="260">
        <f>$C10*$D10*3/1000*Макро!$D$17</f>
        <v>0</v>
      </c>
      <c r="U10" s="260">
        <f>$C10*$D10*3/1000*Макро!$D$17</f>
        <v>0</v>
      </c>
      <c r="V10" s="260">
        <f>$C10*$D10*3/1000*Макро!$D$17</f>
        <v>0</v>
      </c>
      <c r="W10" s="479">
        <f>SUM(S10:V10)</f>
        <v>0</v>
      </c>
      <c r="X10" s="383">
        <f>$C10*$D10*12/1000*Макро!$D$17*Макро!$E$17</f>
        <v>0</v>
      </c>
      <c r="Y10" s="477"/>
      <c r="Z10" s="477"/>
      <c r="AA10" s="26"/>
      <c r="AB10" s="26"/>
      <c r="AC10" s="26"/>
      <c r="AD10" s="26"/>
      <c r="AE10" s="26"/>
    </row>
    <row r="11" spans="2:31" ht="15">
      <c r="B11" s="370" t="s">
        <v>131</v>
      </c>
      <c r="C11" s="371"/>
      <c r="D11" s="372"/>
      <c r="E11" s="371"/>
      <c r="F11" s="373">
        <f>SUM(F7:F10)</f>
        <v>0</v>
      </c>
      <c r="G11" s="373">
        <f aca="true" t="shared" si="2" ref="G11:P11">SUM(G7:G10)</f>
        <v>0</v>
      </c>
      <c r="H11" s="373">
        <f t="shared" si="2"/>
        <v>0</v>
      </c>
      <c r="I11" s="373">
        <f t="shared" si="2"/>
        <v>0</v>
      </c>
      <c r="J11" s="373">
        <f t="shared" si="2"/>
        <v>0</v>
      </c>
      <c r="K11" s="373">
        <f t="shared" si="2"/>
        <v>0</v>
      </c>
      <c r="L11" s="373">
        <f t="shared" si="2"/>
        <v>0</v>
      </c>
      <c r="M11" s="373">
        <f t="shared" si="2"/>
        <v>0</v>
      </c>
      <c r="N11" s="373">
        <f t="shared" si="2"/>
        <v>0</v>
      </c>
      <c r="O11" s="373">
        <f t="shared" si="2"/>
        <v>0</v>
      </c>
      <c r="P11" s="373">
        <f t="shared" si="2"/>
        <v>0</v>
      </c>
      <c r="Q11" s="373">
        <f aca="true" t="shared" si="3" ref="Q11:X11">SUM(Q7:Q10)</f>
        <v>0</v>
      </c>
      <c r="R11" s="373">
        <f t="shared" si="3"/>
        <v>0</v>
      </c>
      <c r="S11" s="373">
        <f t="shared" si="3"/>
        <v>0</v>
      </c>
      <c r="T11" s="373">
        <f t="shared" si="3"/>
        <v>0</v>
      </c>
      <c r="U11" s="373">
        <f t="shared" si="3"/>
        <v>0</v>
      </c>
      <c r="V11" s="373">
        <f t="shared" si="3"/>
        <v>0</v>
      </c>
      <c r="W11" s="373">
        <f t="shared" si="3"/>
        <v>0</v>
      </c>
      <c r="X11" s="383">
        <f t="shared" si="3"/>
        <v>0</v>
      </c>
      <c r="Y11" s="478"/>
      <c r="Z11" s="478"/>
      <c r="AA11" s="26"/>
      <c r="AB11" s="26"/>
      <c r="AC11" s="26"/>
      <c r="AD11" s="26"/>
      <c r="AE11" s="26"/>
    </row>
    <row r="12" spans="2:31" ht="29.25" customHeight="1">
      <c r="B12" s="370" t="s">
        <v>129</v>
      </c>
      <c r="C12" s="115"/>
      <c r="D12" s="116"/>
      <c r="E12" s="115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479"/>
      <c r="S12" s="260"/>
      <c r="T12" s="260"/>
      <c r="U12" s="260"/>
      <c r="V12" s="260"/>
      <c r="W12" s="373"/>
      <c r="X12" s="383"/>
      <c r="Y12" s="477"/>
      <c r="Z12" s="477"/>
      <c r="AA12" s="26"/>
      <c r="AB12" s="26"/>
      <c r="AC12" s="26"/>
      <c r="AD12" s="26"/>
      <c r="AE12" s="26"/>
    </row>
    <row r="13" spans="2:31" ht="15.75" customHeight="1">
      <c r="B13" s="210"/>
      <c r="C13" s="115">
        <v>0</v>
      </c>
      <c r="D13" s="116">
        <v>0</v>
      </c>
      <c r="E13" s="115" t="s">
        <v>38</v>
      </c>
      <c r="F13" s="260"/>
      <c r="G13" s="260"/>
      <c r="H13" s="260">
        <f t="shared" si="0"/>
        <v>0</v>
      </c>
      <c r="I13" s="260">
        <f t="shared" si="0"/>
        <v>0</v>
      </c>
      <c r="J13" s="260">
        <f t="shared" si="0"/>
        <v>0</v>
      </c>
      <c r="K13" s="260">
        <f t="shared" si="0"/>
        <v>0</v>
      </c>
      <c r="L13" s="260">
        <f t="shared" si="0"/>
        <v>0</v>
      </c>
      <c r="M13" s="260">
        <f t="shared" si="0"/>
        <v>0</v>
      </c>
      <c r="N13" s="260">
        <f t="shared" si="0"/>
        <v>0</v>
      </c>
      <c r="O13" s="260">
        <f t="shared" si="0"/>
        <v>0</v>
      </c>
      <c r="P13" s="260">
        <f t="shared" si="0"/>
        <v>0</v>
      </c>
      <c r="Q13" s="260">
        <f t="shared" si="0"/>
        <v>0</v>
      </c>
      <c r="R13" s="479">
        <f t="shared" si="1"/>
        <v>0</v>
      </c>
      <c r="S13" s="260">
        <f>$C13*$D13*3/1000*Макро!$D$17</f>
        <v>0</v>
      </c>
      <c r="T13" s="260">
        <f>$C13*$D13*3/1000*Макро!$D$17</f>
        <v>0</v>
      </c>
      <c r="U13" s="260">
        <f>$C13*$D13*3/1000*Макро!$D$17</f>
        <v>0</v>
      </c>
      <c r="V13" s="260">
        <f>$C13*$D13*3/1000*Макро!$D$17</f>
        <v>0</v>
      </c>
      <c r="W13" s="373">
        <f>SUM(S13:V13)</f>
        <v>0</v>
      </c>
      <c r="X13" s="383">
        <f>$C13*$D13*12/1000*Макро!$D$17*Макро!$E$17</f>
        <v>0</v>
      </c>
      <c r="Y13" s="477"/>
      <c r="Z13" s="477"/>
      <c r="AA13" s="26"/>
      <c r="AB13" s="26"/>
      <c r="AC13" s="26"/>
      <c r="AD13" s="26"/>
      <c r="AE13" s="26"/>
    </row>
    <row r="14" spans="2:31" ht="15">
      <c r="B14" s="210"/>
      <c r="C14" s="115">
        <v>0</v>
      </c>
      <c r="D14" s="116">
        <v>0</v>
      </c>
      <c r="E14" s="115" t="s">
        <v>38</v>
      </c>
      <c r="F14" s="260"/>
      <c r="G14" s="260"/>
      <c r="H14" s="260">
        <f t="shared" si="0"/>
        <v>0</v>
      </c>
      <c r="I14" s="260">
        <f t="shared" si="0"/>
        <v>0</v>
      </c>
      <c r="J14" s="260">
        <f t="shared" si="0"/>
        <v>0</v>
      </c>
      <c r="K14" s="260">
        <f t="shared" si="0"/>
        <v>0</v>
      </c>
      <c r="L14" s="260">
        <f t="shared" si="0"/>
        <v>0</v>
      </c>
      <c r="M14" s="260">
        <f t="shared" si="0"/>
        <v>0</v>
      </c>
      <c r="N14" s="260">
        <f t="shared" si="0"/>
        <v>0</v>
      </c>
      <c r="O14" s="260">
        <f t="shared" si="0"/>
        <v>0</v>
      </c>
      <c r="P14" s="260">
        <f t="shared" si="0"/>
        <v>0</v>
      </c>
      <c r="Q14" s="260">
        <f t="shared" si="0"/>
        <v>0</v>
      </c>
      <c r="R14" s="479">
        <f t="shared" si="1"/>
        <v>0</v>
      </c>
      <c r="S14" s="260">
        <f>$C14*$D14*3/1000*Макро!$D$17</f>
        <v>0</v>
      </c>
      <c r="T14" s="260">
        <f>$C14*$D14*3/1000*Макро!$D$17</f>
        <v>0</v>
      </c>
      <c r="U14" s="260">
        <f>$C14*$D14*3/1000*Макро!$D$17</f>
        <v>0</v>
      </c>
      <c r="V14" s="260">
        <f>$C14*$D14*3/1000*Макро!$D$17</f>
        <v>0</v>
      </c>
      <c r="W14" s="373">
        <f>SUM(S14:V14)</f>
        <v>0</v>
      </c>
      <c r="X14" s="383">
        <f>$C14*$D14*12/1000*Макро!$D$17*Макро!$E$17</f>
        <v>0</v>
      </c>
      <c r="Y14" s="477"/>
      <c r="Z14" s="477"/>
      <c r="AA14" s="26"/>
      <c r="AB14" s="26"/>
      <c r="AC14" s="26"/>
      <c r="AD14" s="26"/>
      <c r="AE14" s="26"/>
    </row>
    <row r="15" spans="2:31" ht="15">
      <c r="B15" s="210"/>
      <c r="C15" s="115">
        <v>0</v>
      </c>
      <c r="D15" s="116">
        <v>0</v>
      </c>
      <c r="E15" s="115" t="s">
        <v>38</v>
      </c>
      <c r="F15" s="260"/>
      <c r="G15" s="260"/>
      <c r="H15" s="260">
        <f t="shared" si="0"/>
        <v>0</v>
      </c>
      <c r="I15" s="260">
        <f t="shared" si="0"/>
        <v>0</v>
      </c>
      <c r="J15" s="260">
        <f t="shared" si="0"/>
        <v>0</v>
      </c>
      <c r="K15" s="260">
        <f t="shared" si="0"/>
        <v>0</v>
      </c>
      <c r="L15" s="260">
        <f t="shared" si="0"/>
        <v>0</v>
      </c>
      <c r="M15" s="260">
        <f t="shared" si="0"/>
        <v>0</v>
      </c>
      <c r="N15" s="260">
        <f t="shared" si="0"/>
        <v>0</v>
      </c>
      <c r="O15" s="260">
        <f t="shared" si="0"/>
        <v>0</v>
      </c>
      <c r="P15" s="260">
        <f t="shared" si="0"/>
        <v>0</v>
      </c>
      <c r="Q15" s="260">
        <f t="shared" si="0"/>
        <v>0</v>
      </c>
      <c r="R15" s="479">
        <f t="shared" si="1"/>
        <v>0</v>
      </c>
      <c r="S15" s="260">
        <f>$C15*$D15*3/1000*Макро!$D$17</f>
        <v>0</v>
      </c>
      <c r="T15" s="260">
        <f>$C15*$D15*3/1000*Макро!$D$17</f>
        <v>0</v>
      </c>
      <c r="U15" s="260">
        <f>$C15*$D15*3/1000*Макро!$D$17</f>
        <v>0</v>
      </c>
      <c r="V15" s="260">
        <f>$C15*$D15*3/1000*Макро!$D$17</f>
        <v>0</v>
      </c>
      <c r="W15" s="373">
        <f>SUM(S15:V15)</f>
        <v>0</v>
      </c>
      <c r="X15" s="383">
        <f>$C15*$D15*12/1000*Макро!$D$17*Макро!$E$17</f>
        <v>0</v>
      </c>
      <c r="Y15" s="477"/>
      <c r="Z15" s="477"/>
      <c r="AA15" s="26"/>
      <c r="AB15" s="26"/>
      <c r="AC15" s="26"/>
      <c r="AD15" s="26"/>
      <c r="AE15" s="26"/>
    </row>
    <row r="16" spans="2:31" ht="28.5" customHeight="1">
      <c r="B16" s="370" t="s">
        <v>132</v>
      </c>
      <c r="C16" s="371"/>
      <c r="D16" s="372"/>
      <c r="E16" s="371"/>
      <c r="F16" s="373">
        <f>SUM(F13:F15)</f>
        <v>0</v>
      </c>
      <c r="G16" s="373">
        <f aca="true" t="shared" si="4" ref="G16:X16">SUM(G13:G15)</f>
        <v>0</v>
      </c>
      <c r="H16" s="373">
        <f t="shared" si="4"/>
        <v>0</v>
      </c>
      <c r="I16" s="373">
        <f t="shared" si="4"/>
        <v>0</v>
      </c>
      <c r="J16" s="373">
        <f t="shared" si="4"/>
        <v>0</v>
      </c>
      <c r="K16" s="373">
        <f t="shared" si="4"/>
        <v>0</v>
      </c>
      <c r="L16" s="373">
        <f t="shared" si="4"/>
        <v>0</v>
      </c>
      <c r="M16" s="373">
        <f t="shared" si="4"/>
        <v>0</v>
      </c>
      <c r="N16" s="373">
        <f t="shared" si="4"/>
        <v>0</v>
      </c>
      <c r="O16" s="373">
        <f t="shared" si="4"/>
        <v>0</v>
      </c>
      <c r="P16" s="373">
        <f t="shared" si="4"/>
        <v>0</v>
      </c>
      <c r="Q16" s="373">
        <f t="shared" si="4"/>
        <v>0</v>
      </c>
      <c r="R16" s="373">
        <f t="shared" si="4"/>
        <v>0</v>
      </c>
      <c r="S16" s="373">
        <f t="shared" si="4"/>
        <v>0</v>
      </c>
      <c r="T16" s="373">
        <f t="shared" si="4"/>
        <v>0</v>
      </c>
      <c r="U16" s="373">
        <f t="shared" si="4"/>
        <v>0</v>
      </c>
      <c r="V16" s="373">
        <f t="shared" si="4"/>
        <v>0</v>
      </c>
      <c r="W16" s="373">
        <f t="shared" si="4"/>
        <v>0</v>
      </c>
      <c r="X16" s="383">
        <f t="shared" si="4"/>
        <v>0</v>
      </c>
      <c r="Y16" s="478"/>
      <c r="Z16" s="478"/>
      <c r="AA16" s="26"/>
      <c r="AB16" s="26"/>
      <c r="AC16" s="26"/>
      <c r="AD16" s="26"/>
      <c r="AE16" s="26"/>
    </row>
    <row r="17" spans="2:31" ht="28.5" customHeight="1">
      <c r="B17" s="370" t="s">
        <v>130</v>
      </c>
      <c r="C17" s="115"/>
      <c r="D17" s="116"/>
      <c r="E17" s="115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479"/>
      <c r="S17" s="260"/>
      <c r="T17" s="260"/>
      <c r="U17" s="260"/>
      <c r="V17" s="260"/>
      <c r="W17" s="373"/>
      <c r="X17" s="383"/>
      <c r="Y17" s="477"/>
      <c r="Z17" s="477"/>
      <c r="AA17" s="26"/>
      <c r="AB17" s="26"/>
      <c r="AC17" s="26"/>
      <c r="AD17" s="26"/>
      <c r="AE17" s="26"/>
    </row>
    <row r="18" spans="2:31" ht="15">
      <c r="B18" s="210"/>
      <c r="C18" s="115">
        <v>0</v>
      </c>
      <c r="D18" s="116">
        <v>0</v>
      </c>
      <c r="E18" s="115" t="s">
        <v>38</v>
      </c>
      <c r="F18" s="260"/>
      <c r="G18" s="260"/>
      <c r="H18" s="260">
        <f t="shared" si="0"/>
        <v>0</v>
      </c>
      <c r="I18" s="260">
        <f t="shared" si="0"/>
        <v>0</v>
      </c>
      <c r="J18" s="260">
        <f t="shared" si="0"/>
        <v>0</v>
      </c>
      <c r="K18" s="260">
        <f t="shared" si="0"/>
        <v>0</v>
      </c>
      <c r="L18" s="260">
        <f t="shared" si="0"/>
        <v>0</v>
      </c>
      <c r="M18" s="260">
        <f t="shared" si="0"/>
        <v>0</v>
      </c>
      <c r="N18" s="260">
        <f t="shared" si="0"/>
        <v>0</v>
      </c>
      <c r="O18" s="260">
        <f t="shared" si="0"/>
        <v>0</v>
      </c>
      <c r="P18" s="260">
        <f t="shared" si="0"/>
        <v>0</v>
      </c>
      <c r="Q18" s="260">
        <f t="shared" si="0"/>
        <v>0</v>
      </c>
      <c r="R18" s="479">
        <f t="shared" si="1"/>
        <v>0</v>
      </c>
      <c r="S18" s="260">
        <f>$C18*$D18*3/1000*Макро!$D$17</f>
        <v>0</v>
      </c>
      <c r="T18" s="260">
        <f>$C18*$D18*3/1000*Макро!$D$17</f>
        <v>0</v>
      </c>
      <c r="U18" s="260">
        <f>$C18*$D18*3/1000*Макро!$D$17</f>
        <v>0</v>
      </c>
      <c r="V18" s="260">
        <f>$C18*$D18*3/1000*Макро!$D$17</f>
        <v>0</v>
      </c>
      <c r="W18" s="373">
        <f>SUM(S18:V18)</f>
        <v>0</v>
      </c>
      <c r="X18" s="383">
        <f>$C18*$D18*12/1000*Макро!$D$17*Макро!$E$17</f>
        <v>0</v>
      </c>
      <c r="Y18" s="477"/>
      <c r="Z18" s="477"/>
      <c r="AA18" s="26"/>
      <c r="AB18" s="26"/>
      <c r="AC18" s="26"/>
      <c r="AD18" s="26"/>
      <c r="AE18" s="26"/>
    </row>
    <row r="19" spans="2:31" ht="15">
      <c r="B19" s="211"/>
      <c r="C19" s="374">
        <v>0</v>
      </c>
      <c r="D19" s="375">
        <v>0</v>
      </c>
      <c r="E19" s="115" t="s">
        <v>38</v>
      </c>
      <c r="F19" s="376"/>
      <c r="G19" s="376"/>
      <c r="H19" s="260">
        <f t="shared" si="0"/>
        <v>0</v>
      </c>
      <c r="I19" s="260">
        <f t="shared" si="0"/>
        <v>0</v>
      </c>
      <c r="J19" s="260">
        <f t="shared" si="0"/>
        <v>0</v>
      </c>
      <c r="K19" s="260">
        <f t="shared" si="0"/>
        <v>0</v>
      </c>
      <c r="L19" s="260">
        <f t="shared" si="0"/>
        <v>0</v>
      </c>
      <c r="M19" s="260">
        <f t="shared" si="0"/>
        <v>0</v>
      </c>
      <c r="N19" s="260">
        <f t="shared" si="0"/>
        <v>0</v>
      </c>
      <c r="O19" s="260">
        <f t="shared" si="0"/>
        <v>0</v>
      </c>
      <c r="P19" s="260">
        <f t="shared" si="0"/>
        <v>0</v>
      </c>
      <c r="Q19" s="260">
        <f t="shared" si="0"/>
        <v>0</v>
      </c>
      <c r="R19" s="479">
        <f t="shared" si="1"/>
        <v>0</v>
      </c>
      <c r="S19" s="260">
        <f>$C19*$D19*3/1000*Макро!$D$17</f>
        <v>0</v>
      </c>
      <c r="T19" s="260">
        <f>$C19*$D19*3/1000*Макро!$D$17</f>
        <v>0</v>
      </c>
      <c r="U19" s="260">
        <f>$C19*$D19*3/1000*Макро!$D$17</f>
        <v>0</v>
      </c>
      <c r="V19" s="260">
        <f>$C19*$D19*3/1000*Макро!$D$17</f>
        <v>0</v>
      </c>
      <c r="W19" s="373">
        <f>SUM(S19:V19)</f>
        <v>0</v>
      </c>
      <c r="X19" s="383">
        <f>$C19*$D19*12/1000*Макро!$D$17*Макро!$E$17</f>
        <v>0</v>
      </c>
      <c r="Y19" s="477"/>
      <c r="Z19" s="477"/>
      <c r="AA19" s="26"/>
      <c r="AB19" s="26"/>
      <c r="AC19" s="26"/>
      <c r="AD19" s="26"/>
      <c r="AE19" s="26"/>
    </row>
    <row r="20" spans="2:31" ht="25.5">
      <c r="B20" s="377" t="s">
        <v>133</v>
      </c>
      <c r="C20" s="378"/>
      <c r="D20" s="379"/>
      <c r="E20" s="378"/>
      <c r="F20" s="380">
        <f>SUM(F18:F19)</f>
        <v>0</v>
      </c>
      <c r="G20" s="380">
        <f aca="true" t="shared" si="5" ref="G20:M20">SUM(G18:G19)</f>
        <v>0</v>
      </c>
      <c r="H20" s="380">
        <f t="shared" si="5"/>
        <v>0</v>
      </c>
      <c r="I20" s="380">
        <f t="shared" si="5"/>
        <v>0</v>
      </c>
      <c r="J20" s="380">
        <f t="shared" si="5"/>
        <v>0</v>
      </c>
      <c r="K20" s="380">
        <f t="shared" si="5"/>
        <v>0</v>
      </c>
      <c r="L20" s="380">
        <f t="shared" si="5"/>
        <v>0</v>
      </c>
      <c r="M20" s="380">
        <f t="shared" si="5"/>
        <v>0</v>
      </c>
      <c r="N20" s="380">
        <f aca="true" t="shared" si="6" ref="N20:X20">SUM(N18:N19)</f>
        <v>0</v>
      </c>
      <c r="O20" s="380">
        <f t="shared" si="6"/>
        <v>0</v>
      </c>
      <c r="P20" s="380">
        <f t="shared" si="6"/>
        <v>0</v>
      </c>
      <c r="Q20" s="380">
        <f t="shared" si="6"/>
        <v>0</v>
      </c>
      <c r="R20" s="380">
        <f t="shared" si="6"/>
        <v>0</v>
      </c>
      <c r="S20" s="380">
        <f t="shared" si="6"/>
        <v>0</v>
      </c>
      <c r="T20" s="380">
        <f t="shared" si="6"/>
        <v>0</v>
      </c>
      <c r="U20" s="380">
        <f t="shared" si="6"/>
        <v>0</v>
      </c>
      <c r="V20" s="380">
        <f t="shared" si="6"/>
        <v>0</v>
      </c>
      <c r="W20" s="380">
        <f t="shared" si="6"/>
        <v>0</v>
      </c>
      <c r="X20" s="384">
        <f t="shared" si="6"/>
        <v>0</v>
      </c>
      <c r="Y20" s="478"/>
      <c r="Z20" s="478"/>
      <c r="AA20" s="26"/>
      <c r="AB20" s="26"/>
      <c r="AC20" s="26"/>
      <c r="AD20" s="26"/>
      <c r="AE20" s="26"/>
    </row>
    <row r="21" spans="2:31" s="9" customFormat="1" ht="27" customHeight="1" thickBot="1">
      <c r="B21" s="257" t="s">
        <v>89</v>
      </c>
      <c r="C21" s="258">
        <f>SUM(C7:C19)</f>
        <v>0</v>
      </c>
      <c r="D21" s="258">
        <f>SUM(D7:D19)</f>
        <v>0</v>
      </c>
      <c r="E21" s="258"/>
      <c r="F21" s="261">
        <f aca="true" t="shared" si="7" ref="F21:X21">F11+F16+F20</f>
        <v>0</v>
      </c>
      <c r="G21" s="261">
        <f t="shared" si="7"/>
        <v>0</v>
      </c>
      <c r="H21" s="261">
        <f t="shared" si="7"/>
        <v>0</v>
      </c>
      <c r="I21" s="261">
        <f t="shared" si="7"/>
        <v>0</v>
      </c>
      <c r="J21" s="261">
        <f t="shared" si="7"/>
        <v>0</v>
      </c>
      <c r="K21" s="261">
        <f t="shared" si="7"/>
        <v>0</v>
      </c>
      <c r="L21" s="261">
        <f t="shared" si="7"/>
        <v>0</v>
      </c>
      <c r="M21" s="261">
        <f t="shared" si="7"/>
        <v>0</v>
      </c>
      <c r="N21" s="261">
        <f t="shared" si="7"/>
        <v>0</v>
      </c>
      <c r="O21" s="261">
        <f t="shared" si="7"/>
        <v>0</v>
      </c>
      <c r="P21" s="261">
        <f t="shared" si="7"/>
        <v>0</v>
      </c>
      <c r="Q21" s="261">
        <f t="shared" si="7"/>
        <v>0</v>
      </c>
      <c r="R21" s="261">
        <f t="shared" si="7"/>
        <v>0</v>
      </c>
      <c r="S21" s="261">
        <f t="shared" si="7"/>
        <v>0</v>
      </c>
      <c r="T21" s="261">
        <f t="shared" si="7"/>
        <v>0</v>
      </c>
      <c r="U21" s="261">
        <f t="shared" si="7"/>
        <v>0</v>
      </c>
      <c r="V21" s="261">
        <f t="shared" si="7"/>
        <v>0</v>
      </c>
      <c r="W21" s="261">
        <f t="shared" si="7"/>
        <v>0</v>
      </c>
      <c r="X21" s="262">
        <f t="shared" si="7"/>
        <v>0</v>
      </c>
      <c r="Y21" s="581"/>
      <c r="Z21" s="581"/>
      <c r="AA21" s="27"/>
      <c r="AB21" s="27"/>
      <c r="AC21" s="27"/>
      <c r="AD21" s="27"/>
      <c r="AE21" s="27"/>
    </row>
    <row r="22" spans="2:26" ht="20.25" customHeight="1">
      <c r="B22" s="80"/>
      <c r="C22" s="80"/>
      <c r="D22" s="114"/>
      <c r="E22" s="80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2:26" ht="36" customHeight="1">
      <c r="B23" s="554" t="s">
        <v>141</v>
      </c>
      <c r="C23" s="554"/>
      <c r="D23" s="554"/>
      <c r="E23" s="554"/>
      <c r="F23" s="554"/>
      <c r="G23" s="554"/>
      <c r="H23" s="554"/>
      <c r="I23" s="554"/>
      <c r="J23" s="554"/>
      <c r="K23" s="55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2:26" ht="15.75" thickBot="1">
      <c r="B24" s="80"/>
      <c r="C24" s="80"/>
      <c r="D24" s="114"/>
      <c r="E24" s="80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2:26" ht="15">
      <c r="B25" s="399" t="s">
        <v>178</v>
      </c>
      <c r="C25" s="400">
        <v>0.3</v>
      </c>
      <c r="D25" s="114"/>
      <c r="E25" s="80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2:5" ht="42.75">
      <c r="B26" s="401" t="s">
        <v>140</v>
      </c>
      <c r="C26" s="402">
        <v>0.002</v>
      </c>
      <c r="D26" s="4"/>
      <c r="E26" s="3"/>
    </row>
    <row r="27" spans="2:5" ht="15.75" thickBot="1">
      <c r="B27" s="403" t="s">
        <v>78</v>
      </c>
      <c r="C27" s="404">
        <f>SUM(C25:C26)</f>
        <v>0.302</v>
      </c>
      <c r="D27" s="4"/>
      <c r="E27" s="3"/>
    </row>
    <row r="28" spans="2:5" ht="15.75" thickBot="1">
      <c r="B28" s="3"/>
      <c r="C28" s="3"/>
      <c r="D28" s="4"/>
      <c r="E28" s="3"/>
    </row>
    <row r="29" spans="2:24" ht="43.5" thickBot="1">
      <c r="B29" s="482" t="s">
        <v>139</v>
      </c>
      <c r="C29" s="483"/>
      <c r="D29" s="484"/>
      <c r="E29" s="483"/>
      <c r="F29" s="485">
        <f>F5</f>
        <v>41275</v>
      </c>
      <c r="G29" s="485">
        <f aca="true" t="shared" si="8" ref="G29:X29">G5</f>
        <v>41306</v>
      </c>
      <c r="H29" s="485">
        <f t="shared" si="8"/>
        <v>41334</v>
      </c>
      <c r="I29" s="485">
        <f t="shared" si="8"/>
        <v>41365</v>
      </c>
      <c r="J29" s="485">
        <f t="shared" si="8"/>
        <v>41395</v>
      </c>
      <c r="K29" s="485">
        <f t="shared" si="8"/>
        <v>41426</v>
      </c>
      <c r="L29" s="485">
        <f t="shared" si="8"/>
        <v>41456</v>
      </c>
      <c r="M29" s="485">
        <f t="shared" si="8"/>
        <v>41487</v>
      </c>
      <c r="N29" s="485">
        <f t="shared" si="8"/>
        <v>41518</v>
      </c>
      <c r="O29" s="485">
        <f t="shared" si="8"/>
        <v>41548</v>
      </c>
      <c r="P29" s="485">
        <f t="shared" si="8"/>
        <v>41579</v>
      </c>
      <c r="Q29" s="485">
        <f t="shared" si="8"/>
        <v>41609</v>
      </c>
      <c r="R29" s="485" t="str">
        <f t="shared" si="8"/>
        <v>Итого 2013 год</v>
      </c>
      <c r="S29" s="485" t="str">
        <f t="shared" si="8"/>
        <v>1 кв. 2014 г</v>
      </c>
      <c r="T29" s="485" t="str">
        <f t="shared" si="8"/>
        <v>2 кв. 2014 г</v>
      </c>
      <c r="U29" s="485" t="str">
        <f t="shared" si="8"/>
        <v>3 кв. 2014 г</v>
      </c>
      <c r="V29" s="485" t="str">
        <f t="shared" si="8"/>
        <v>4 кв. 2014 г</v>
      </c>
      <c r="W29" s="485" t="str">
        <f t="shared" si="8"/>
        <v>Итого 2014 год</v>
      </c>
      <c r="X29" s="486" t="str">
        <f t="shared" si="8"/>
        <v>2015 год</v>
      </c>
    </row>
    <row r="30" spans="2:24" ht="15.75" thickBot="1">
      <c r="B30" s="487" t="s">
        <v>178</v>
      </c>
      <c r="C30" s="488"/>
      <c r="D30" s="489"/>
      <c r="E30" s="488"/>
      <c r="F30" s="490">
        <f>F21*$C$27</f>
        <v>0</v>
      </c>
      <c r="G30" s="490">
        <f aca="true" t="shared" si="9" ref="G30:X30">G21*$C$27</f>
        <v>0</v>
      </c>
      <c r="H30" s="490">
        <f t="shared" si="9"/>
        <v>0</v>
      </c>
      <c r="I30" s="490">
        <f t="shared" si="9"/>
        <v>0</v>
      </c>
      <c r="J30" s="490">
        <f t="shared" si="9"/>
        <v>0</v>
      </c>
      <c r="K30" s="490">
        <f t="shared" si="9"/>
        <v>0</v>
      </c>
      <c r="L30" s="490">
        <f t="shared" si="9"/>
        <v>0</v>
      </c>
      <c r="M30" s="490">
        <f t="shared" si="9"/>
        <v>0</v>
      </c>
      <c r="N30" s="490">
        <f t="shared" si="9"/>
        <v>0</v>
      </c>
      <c r="O30" s="490">
        <f t="shared" si="9"/>
        <v>0</v>
      </c>
      <c r="P30" s="490">
        <f t="shared" si="9"/>
        <v>0</v>
      </c>
      <c r="Q30" s="490">
        <f t="shared" si="9"/>
        <v>0</v>
      </c>
      <c r="R30" s="490">
        <f t="shared" si="9"/>
        <v>0</v>
      </c>
      <c r="S30" s="490">
        <f t="shared" si="9"/>
        <v>0</v>
      </c>
      <c r="T30" s="490">
        <f t="shared" si="9"/>
        <v>0</v>
      </c>
      <c r="U30" s="490">
        <f t="shared" si="9"/>
        <v>0</v>
      </c>
      <c r="V30" s="490">
        <f t="shared" si="9"/>
        <v>0</v>
      </c>
      <c r="W30" s="490">
        <f t="shared" si="9"/>
        <v>0</v>
      </c>
      <c r="X30" s="491">
        <f t="shared" si="9"/>
        <v>0</v>
      </c>
    </row>
    <row r="31" spans="2:5" ht="15">
      <c r="B31" s="3"/>
      <c r="C31" s="3"/>
      <c r="D31" s="4"/>
      <c r="E31" s="3"/>
    </row>
    <row r="32" spans="2:5" ht="15">
      <c r="B32" s="3"/>
      <c r="C32" s="3"/>
      <c r="D32" s="4"/>
      <c r="E32" s="3"/>
    </row>
    <row r="33" spans="2:5" ht="15">
      <c r="B33" s="3"/>
      <c r="C33" s="3"/>
      <c r="D33" s="4"/>
      <c r="E33" s="3"/>
    </row>
    <row r="34" spans="2:5" ht="15">
      <c r="B34" s="3"/>
      <c r="C34" s="3"/>
      <c r="D34" s="4"/>
      <c r="E34" s="3"/>
    </row>
    <row r="35" spans="2:5" ht="15">
      <c r="B35" s="3"/>
      <c r="C35" s="3"/>
      <c r="D35" s="4"/>
      <c r="E35" s="3"/>
    </row>
  </sheetData>
  <mergeCells count="3">
    <mergeCell ref="B23:K23"/>
    <mergeCell ref="L4:N4"/>
    <mergeCell ref="B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57"/>
  <sheetViews>
    <sheetView tabSelected="1" zoomScale="80" zoomScaleNormal="80" workbookViewId="0" topLeftCell="A1">
      <selection activeCell="L9" sqref="L9"/>
    </sheetView>
  </sheetViews>
  <sheetFormatPr defaultColWidth="8.88671875" defaultRowHeight="15"/>
  <cols>
    <col min="1" max="1" width="3.88671875" style="16" customWidth="1"/>
    <col min="2" max="2" width="28.3359375" style="16" customWidth="1"/>
    <col min="3" max="3" width="7.77734375" style="17" customWidth="1"/>
    <col min="4" max="4" width="7.88671875" style="17" customWidth="1"/>
    <col min="5" max="6" width="8.6640625" style="17" customWidth="1"/>
    <col min="7" max="7" width="7.6640625" style="17" customWidth="1"/>
    <col min="8" max="8" width="7.4453125" style="17" customWidth="1"/>
    <col min="9" max="9" width="7.5546875" style="17" customWidth="1"/>
    <col min="10" max="10" width="7.88671875" style="17" customWidth="1"/>
    <col min="11" max="11" width="7.5546875" style="17" customWidth="1"/>
    <col min="12" max="12" width="8.4453125" style="17" customWidth="1"/>
    <col min="13" max="13" width="7.99609375" style="17" customWidth="1"/>
    <col min="14" max="14" width="8.5546875" style="17" customWidth="1"/>
    <col min="15" max="15" width="6.88671875" style="17" customWidth="1"/>
    <col min="16" max="16" width="6.5546875" style="17" customWidth="1"/>
    <col min="17" max="17" width="7.21484375" style="17" customWidth="1"/>
    <col min="18" max="18" width="6.99609375" style="17" customWidth="1"/>
    <col min="19" max="19" width="7.10546875" style="17" customWidth="1"/>
    <col min="20" max="20" width="7.6640625" style="17" customWidth="1"/>
    <col min="21" max="21" width="7.88671875" style="17" customWidth="1"/>
    <col min="22" max="26" width="9.77734375" style="17" customWidth="1"/>
    <col min="27" max="16384" width="8.88671875" style="16" customWidth="1"/>
  </cols>
  <sheetData>
    <row r="1" spans="2:21" ht="18.75" customHeight="1">
      <c r="B1" s="360" t="s">
        <v>53</v>
      </c>
      <c r="J1" s="1"/>
      <c r="U1" s="1"/>
    </row>
    <row r="2" spans="2:21" ht="18.75" customHeight="1">
      <c r="B2" s="1"/>
      <c r="J2" s="1"/>
      <c r="U2" s="1"/>
    </row>
    <row r="3" spans="2:21" ht="18.75" customHeight="1">
      <c r="B3" s="570" t="s">
        <v>106</v>
      </c>
      <c r="C3" s="571"/>
      <c r="D3" s="571"/>
      <c r="J3" s="1"/>
      <c r="U3" s="1"/>
    </row>
    <row r="4" spans="2:21" ht="18.75" customHeight="1" thickBot="1">
      <c r="B4" s="1"/>
      <c r="J4" s="1"/>
      <c r="U4" s="1"/>
    </row>
    <row r="5" spans="2:26" s="514" customFormat="1" ht="32.25" customHeight="1" thickBot="1">
      <c r="B5" s="167" t="s">
        <v>183</v>
      </c>
      <c r="C5" s="501">
        <f>'Бюджет накл. рас.'!C4</f>
        <v>41275</v>
      </c>
      <c r="D5" s="501">
        <f>'Бюджет накл. рас.'!D4</f>
        <v>41306</v>
      </c>
      <c r="E5" s="501">
        <f>'Бюджет накл. рас.'!E4</f>
        <v>41334</v>
      </c>
      <c r="F5" s="501">
        <f>'Бюджет накл. рас.'!F4</f>
        <v>41365</v>
      </c>
      <c r="G5" s="501">
        <f>'Бюджет накл. рас.'!G4</f>
        <v>41395</v>
      </c>
      <c r="H5" s="501">
        <f>'Бюджет накл. рас.'!H4</f>
        <v>41426</v>
      </c>
      <c r="I5" s="501">
        <f>'Бюджет накл. рас.'!I4</f>
        <v>41456</v>
      </c>
      <c r="J5" s="501">
        <f>'Бюджет накл. рас.'!J4</f>
        <v>41487</v>
      </c>
      <c r="K5" s="501">
        <f>'Бюджет накл. рас.'!K4</f>
        <v>41518</v>
      </c>
      <c r="L5" s="501">
        <f>'Бюджет накл. рас.'!L4</f>
        <v>41548</v>
      </c>
      <c r="M5" s="501">
        <f>'Бюджет накл. рас.'!M4</f>
        <v>41579</v>
      </c>
      <c r="N5" s="501">
        <f>'Бюджет накл. рас.'!N4</f>
        <v>41609</v>
      </c>
      <c r="O5" s="168" t="str">
        <f>'Бюджет накл. рас.'!P4</f>
        <v>1 кв. 2014 г</v>
      </c>
      <c r="P5" s="168" t="str">
        <f>'Бюджет накл. рас.'!Q4</f>
        <v>2 кв. 2014 г</v>
      </c>
      <c r="Q5" s="168" t="str">
        <f>'Бюджет накл. рас.'!R4</f>
        <v>3 кв. 2014 г</v>
      </c>
      <c r="R5" s="168" t="str">
        <f>'Бюджет накл. рас.'!S4</f>
        <v>4 кв. 2014 г</v>
      </c>
      <c r="S5" s="172" t="str">
        <f>'Бюджет накл. рас.'!U4</f>
        <v>2015 год</v>
      </c>
      <c r="T5" s="62"/>
      <c r="U5" s="62"/>
      <c r="V5" s="513"/>
      <c r="W5" s="513"/>
      <c r="X5" s="513"/>
      <c r="Y5" s="513"/>
      <c r="Z5" s="513"/>
    </row>
    <row r="6" spans="2:26" s="390" customFormat="1" ht="15">
      <c r="B6" s="386" t="s">
        <v>108</v>
      </c>
      <c r="C6" s="388"/>
      <c r="D6" s="388"/>
      <c r="E6" s="388">
        <f>$F19/1000/4</f>
        <v>0</v>
      </c>
      <c r="F6" s="388"/>
      <c r="G6" s="388"/>
      <c r="H6" s="388">
        <f>$F19/1000/4</f>
        <v>0</v>
      </c>
      <c r="I6" s="388"/>
      <c r="J6" s="388"/>
      <c r="K6" s="388">
        <f>$F19/1000/4</f>
        <v>0</v>
      </c>
      <c r="L6" s="388"/>
      <c r="M6" s="388"/>
      <c r="N6" s="388">
        <f>$F19/1000/4</f>
        <v>0</v>
      </c>
      <c r="O6" s="388">
        <f>$F19/1000/4</f>
        <v>0</v>
      </c>
      <c r="P6" s="388">
        <f>$F19/1000/4</f>
        <v>0</v>
      </c>
      <c r="Q6" s="388">
        <f>$F19/1000/4</f>
        <v>0</v>
      </c>
      <c r="R6" s="388">
        <f>$F19/1000/4</f>
        <v>0</v>
      </c>
      <c r="S6" s="516">
        <f>$F19/1000</f>
        <v>0</v>
      </c>
      <c r="T6" s="389"/>
      <c r="U6" s="389"/>
      <c r="V6" s="389"/>
      <c r="W6" s="389"/>
      <c r="X6" s="389"/>
      <c r="Y6" s="389"/>
      <c r="Z6" s="389"/>
    </row>
    <row r="7" spans="2:26" s="389" customFormat="1" ht="15">
      <c r="B7" s="385" t="s">
        <v>136</v>
      </c>
      <c r="C7" s="391"/>
      <c r="D7" s="391"/>
      <c r="E7" s="547">
        <v>0</v>
      </c>
      <c r="F7" s="547"/>
      <c r="G7" s="547"/>
      <c r="H7" s="547">
        <v>0</v>
      </c>
      <c r="I7" s="547"/>
      <c r="J7" s="547"/>
      <c r="K7" s="547">
        <v>0</v>
      </c>
      <c r="L7" s="547"/>
      <c r="M7" s="547"/>
      <c r="N7" s="547">
        <v>0</v>
      </c>
      <c r="O7" s="547">
        <v>0</v>
      </c>
      <c r="P7" s="547">
        <v>0</v>
      </c>
      <c r="Q7" s="547">
        <v>0</v>
      </c>
      <c r="R7" s="547">
        <v>0</v>
      </c>
      <c r="S7" s="548">
        <v>0</v>
      </c>
      <c r="T7" s="393"/>
      <c r="U7" s="393"/>
      <c r="V7" s="393"/>
      <c r="W7" s="393"/>
      <c r="X7" s="393"/>
      <c r="Y7" s="393"/>
      <c r="Z7" s="393"/>
    </row>
    <row r="8" spans="2:26" s="397" customFormat="1" ht="15">
      <c r="B8" s="386" t="s">
        <v>220</v>
      </c>
      <c r="C8" s="394"/>
      <c r="D8" s="394"/>
      <c r="E8" s="392"/>
      <c r="F8" s="394"/>
      <c r="G8" s="394"/>
      <c r="H8" s="395"/>
      <c r="I8" s="394"/>
      <c r="J8" s="394"/>
      <c r="K8" s="395"/>
      <c r="L8" s="394"/>
      <c r="M8" s="394"/>
      <c r="N8" s="395"/>
      <c r="O8" s="394"/>
      <c r="P8" s="394"/>
      <c r="Q8" s="394"/>
      <c r="R8" s="394"/>
      <c r="S8" s="396"/>
      <c r="T8" s="515"/>
      <c r="U8" s="515"/>
      <c r="V8" s="389"/>
      <c r="W8" s="389"/>
      <c r="X8" s="389"/>
      <c r="Y8" s="389"/>
      <c r="Z8" s="389"/>
    </row>
    <row r="9" spans="2:26" s="397" customFormat="1" ht="17.25" customHeight="1" thickBot="1">
      <c r="B9" s="387" t="s">
        <v>135</v>
      </c>
      <c r="C9" s="398">
        <f aca="true" t="shared" si="0" ref="C9:S9">SUM(C6:C8)</f>
        <v>0</v>
      </c>
      <c r="D9" s="398">
        <f t="shared" si="0"/>
        <v>0</v>
      </c>
      <c r="E9" s="398">
        <f t="shared" si="0"/>
        <v>0</v>
      </c>
      <c r="F9" s="398">
        <f t="shared" si="0"/>
        <v>0</v>
      </c>
      <c r="G9" s="398">
        <f t="shared" si="0"/>
        <v>0</v>
      </c>
      <c r="H9" s="398">
        <f t="shared" si="0"/>
        <v>0</v>
      </c>
      <c r="I9" s="398">
        <f t="shared" si="0"/>
        <v>0</v>
      </c>
      <c r="J9" s="398">
        <f t="shared" si="0"/>
        <v>0</v>
      </c>
      <c r="K9" s="398">
        <f t="shared" si="0"/>
        <v>0</v>
      </c>
      <c r="L9" s="398">
        <f t="shared" si="0"/>
        <v>0</v>
      </c>
      <c r="M9" s="398">
        <f t="shared" si="0"/>
        <v>0</v>
      </c>
      <c r="N9" s="398">
        <f t="shared" si="0"/>
        <v>0</v>
      </c>
      <c r="O9" s="398">
        <f t="shared" si="0"/>
        <v>0</v>
      </c>
      <c r="P9" s="398">
        <f t="shared" si="0"/>
        <v>0</v>
      </c>
      <c r="Q9" s="398">
        <f t="shared" si="0"/>
        <v>0</v>
      </c>
      <c r="R9" s="398">
        <f t="shared" si="0"/>
        <v>0</v>
      </c>
      <c r="S9" s="517">
        <f t="shared" si="0"/>
        <v>0</v>
      </c>
      <c r="T9" s="582"/>
      <c r="U9" s="582"/>
      <c r="V9" s="389"/>
      <c r="W9" s="389"/>
      <c r="X9" s="389"/>
      <c r="Y9" s="389"/>
      <c r="Z9" s="389"/>
    </row>
    <row r="11" spans="2:4" ht="18.75">
      <c r="B11" s="321" t="s">
        <v>108</v>
      </c>
      <c r="C11" s="322"/>
      <c r="D11" s="322"/>
    </row>
    <row r="12" spans="2:7" ht="13.5" customHeight="1" thickBot="1">
      <c r="B12" s="3"/>
      <c r="C12" s="3"/>
      <c r="D12" s="3"/>
      <c r="E12" s="3"/>
      <c r="F12" s="3"/>
      <c r="G12" s="3"/>
    </row>
    <row r="13" spans="2:7" ht="30" customHeight="1" thickBot="1">
      <c r="B13" s="330" t="s">
        <v>122</v>
      </c>
      <c r="C13" s="449" t="s">
        <v>163</v>
      </c>
      <c r="D13" s="331" t="s">
        <v>109</v>
      </c>
      <c r="E13" s="332" t="s">
        <v>123</v>
      </c>
      <c r="F13" s="333" t="s">
        <v>110</v>
      </c>
      <c r="G13" s="3"/>
    </row>
    <row r="14" spans="2:7" ht="13.5" customHeight="1">
      <c r="B14" s="334"/>
      <c r="C14" s="335">
        <v>0</v>
      </c>
      <c r="D14" s="335">
        <v>0</v>
      </c>
      <c r="E14" s="335">
        <v>0</v>
      </c>
      <c r="F14" s="337">
        <f>C14*D14*E14</f>
        <v>0</v>
      </c>
      <c r="G14" s="3"/>
    </row>
    <row r="15" spans="2:7" ht="13.5" customHeight="1">
      <c r="B15" s="334"/>
      <c r="C15" s="335">
        <v>0</v>
      </c>
      <c r="D15" s="335">
        <v>0</v>
      </c>
      <c r="E15" s="335">
        <v>0</v>
      </c>
      <c r="F15" s="337">
        <f>C15*D15*E15</f>
        <v>0</v>
      </c>
      <c r="G15" s="3"/>
    </row>
    <row r="16" spans="2:6" ht="15">
      <c r="B16" s="334"/>
      <c r="C16" s="335">
        <v>0</v>
      </c>
      <c r="D16" s="335">
        <v>0</v>
      </c>
      <c r="E16" s="335">
        <v>0</v>
      </c>
      <c r="F16" s="337">
        <f>C16*D16*E16</f>
        <v>0</v>
      </c>
    </row>
    <row r="17" spans="2:6" ht="15">
      <c r="B17" s="334"/>
      <c r="C17" s="335">
        <v>0</v>
      </c>
      <c r="D17" s="335">
        <v>0</v>
      </c>
      <c r="E17" s="335">
        <v>0</v>
      </c>
      <c r="F17" s="337">
        <f>C17*D17*E17</f>
        <v>0</v>
      </c>
    </row>
    <row r="18" spans="2:6" ht="15">
      <c r="B18" s="334"/>
      <c r="C18" s="335">
        <v>0</v>
      </c>
      <c r="D18" s="335">
        <v>0</v>
      </c>
      <c r="E18" s="335">
        <v>0</v>
      </c>
      <c r="F18" s="337">
        <f>C18*D18*E18</f>
        <v>0</v>
      </c>
    </row>
    <row r="19" spans="2:6" ht="15.75" customHeight="1" thickBot="1">
      <c r="B19" s="342" t="s">
        <v>124</v>
      </c>
      <c r="C19" s="343">
        <f>SUM(C14:C18)</f>
        <v>0</v>
      </c>
      <c r="D19" s="344"/>
      <c r="E19" s="343"/>
      <c r="F19" s="345">
        <f>SUM(F14:F18)</f>
        <v>0</v>
      </c>
    </row>
    <row r="20" spans="2:6" ht="15.75" thickBot="1">
      <c r="B20" s="37"/>
      <c r="C20" s="326"/>
      <c r="D20" s="326"/>
      <c r="E20" s="326"/>
      <c r="F20" s="326"/>
    </row>
    <row r="21" spans="2:6" ht="30" thickBot="1">
      <c r="B21" s="328" t="s">
        <v>111</v>
      </c>
      <c r="C21" s="329"/>
      <c r="D21" s="572" t="s">
        <v>109</v>
      </c>
      <c r="E21" s="573"/>
      <c r="F21" s="333" t="s">
        <v>123</v>
      </c>
    </row>
    <row r="22" spans="2:6" ht="15">
      <c r="B22" s="338" t="s">
        <v>112</v>
      </c>
      <c r="C22" s="339"/>
      <c r="D22" s="327"/>
      <c r="E22" s="339" t="s">
        <v>119</v>
      </c>
      <c r="F22" s="481">
        <v>25</v>
      </c>
    </row>
    <row r="23" spans="2:6" ht="15">
      <c r="B23" s="338" t="s">
        <v>112</v>
      </c>
      <c r="C23" s="339"/>
      <c r="D23" s="327" t="s">
        <v>120</v>
      </c>
      <c r="E23" s="339" t="s">
        <v>121</v>
      </c>
      <c r="F23" s="481">
        <v>40</v>
      </c>
    </row>
    <row r="24" spans="2:6" ht="15">
      <c r="B24" s="338" t="s">
        <v>112</v>
      </c>
      <c r="C24" s="339"/>
      <c r="D24" s="339" t="s">
        <v>113</v>
      </c>
      <c r="E24" s="327" t="s">
        <v>114</v>
      </c>
      <c r="F24" s="346">
        <v>50</v>
      </c>
    </row>
    <row r="25" spans="2:6" ht="15">
      <c r="B25" s="338" t="s">
        <v>112</v>
      </c>
      <c r="C25" s="339"/>
      <c r="D25" s="339" t="s">
        <v>115</v>
      </c>
      <c r="E25" s="327" t="s">
        <v>116</v>
      </c>
      <c r="F25" s="346">
        <v>65</v>
      </c>
    </row>
    <row r="26" spans="2:6" ht="15">
      <c r="B26" s="338" t="s">
        <v>112</v>
      </c>
      <c r="C26" s="339"/>
      <c r="D26" s="339" t="s">
        <v>117</v>
      </c>
      <c r="E26" s="327"/>
      <c r="F26" s="346">
        <v>85</v>
      </c>
    </row>
    <row r="27" spans="2:6" ht="15">
      <c r="B27" s="338" t="s">
        <v>118</v>
      </c>
      <c r="C27" s="339"/>
      <c r="D27" s="327"/>
      <c r="E27" s="339" t="s">
        <v>119</v>
      </c>
      <c r="F27" s="346">
        <v>18</v>
      </c>
    </row>
    <row r="28" spans="2:6" ht="15">
      <c r="B28" s="338" t="s">
        <v>118</v>
      </c>
      <c r="C28" s="339"/>
      <c r="D28" s="327" t="s">
        <v>120</v>
      </c>
      <c r="E28" s="339" t="s">
        <v>121</v>
      </c>
      <c r="F28" s="346">
        <v>35</v>
      </c>
    </row>
    <row r="29" spans="2:6" ht="15">
      <c r="B29" s="338" t="s">
        <v>118</v>
      </c>
      <c r="C29" s="339"/>
      <c r="D29" s="327" t="s">
        <v>113</v>
      </c>
      <c r="E29" s="339" t="s">
        <v>114</v>
      </c>
      <c r="F29" s="346">
        <v>50</v>
      </c>
    </row>
    <row r="30" spans="2:6" ht="15">
      <c r="B30" s="338" t="s">
        <v>118</v>
      </c>
      <c r="C30" s="339"/>
      <c r="D30" s="339" t="s">
        <v>115</v>
      </c>
      <c r="E30" s="327" t="s">
        <v>116</v>
      </c>
      <c r="F30" s="346">
        <v>75</v>
      </c>
    </row>
    <row r="31" spans="2:6" ht="15.75" thickBot="1">
      <c r="B31" s="340" t="s">
        <v>118</v>
      </c>
      <c r="C31" s="341"/>
      <c r="D31" s="341" t="s">
        <v>117</v>
      </c>
      <c r="E31" s="325"/>
      <c r="F31" s="347">
        <v>150</v>
      </c>
    </row>
    <row r="32" spans="2:6" ht="15">
      <c r="B32" s="37"/>
      <c r="C32" s="326"/>
      <c r="D32" s="326"/>
      <c r="E32" s="326"/>
      <c r="F32" s="326"/>
    </row>
    <row r="33" spans="2:6" ht="15">
      <c r="B33" s="323"/>
      <c r="C33" s="324"/>
      <c r="D33" s="324"/>
      <c r="E33" s="324"/>
      <c r="F33" s="324"/>
    </row>
    <row r="34" spans="2:6" ht="18.75">
      <c r="B34" s="518"/>
      <c r="C34" s="519"/>
      <c r="D34" s="519"/>
      <c r="E34" s="519"/>
      <c r="F34" s="519"/>
    </row>
    <row r="35" spans="2:6" ht="15">
      <c r="B35" s="348"/>
      <c r="C35" s="327"/>
      <c r="D35" s="327"/>
      <c r="E35" s="327"/>
      <c r="F35" s="327"/>
    </row>
    <row r="36" spans="2:6" ht="33" customHeight="1">
      <c r="B36" s="348"/>
      <c r="C36" s="413"/>
      <c r="D36" s="413"/>
      <c r="E36" s="413"/>
      <c r="F36" s="413"/>
    </row>
    <row r="37" spans="2:6" ht="15" customHeight="1">
      <c r="B37" s="19"/>
      <c r="C37" s="568"/>
      <c r="D37" s="569"/>
      <c r="E37" s="569"/>
      <c r="F37" s="569"/>
    </row>
    <row r="38" spans="2:6" ht="15" customHeight="1">
      <c r="B38" s="19"/>
      <c r="C38" s="568"/>
      <c r="D38" s="569"/>
      <c r="E38" s="569"/>
      <c r="F38" s="569"/>
    </row>
    <row r="39" spans="2:6" ht="15">
      <c r="B39" s="19"/>
      <c r="C39" s="350"/>
      <c r="D39" s="351"/>
      <c r="E39" s="351"/>
      <c r="F39" s="351"/>
    </row>
    <row r="40" spans="2:6" ht="15">
      <c r="B40" s="19"/>
      <c r="C40" s="351"/>
      <c r="D40" s="351"/>
      <c r="E40" s="351"/>
      <c r="F40" s="351"/>
    </row>
    <row r="41" spans="2:6" ht="15">
      <c r="B41" s="19"/>
      <c r="C41" s="327"/>
      <c r="D41" s="352"/>
      <c r="E41" s="350"/>
      <c r="F41" s="350"/>
    </row>
    <row r="42" spans="2:6" ht="15">
      <c r="B42" s="414"/>
      <c r="C42" s="415"/>
      <c r="D42" s="415"/>
      <c r="E42" s="415"/>
      <c r="F42" s="415"/>
    </row>
    <row r="43" spans="2:6" ht="15">
      <c r="B43" s="416"/>
      <c r="C43" s="353"/>
      <c r="D43" s="353"/>
      <c r="E43" s="353"/>
      <c r="F43" s="353"/>
    </row>
    <row r="44" spans="2:6" ht="15">
      <c r="B44" s="348"/>
      <c r="C44" s="354"/>
      <c r="D44" s="354"/>
      <c r="E44" s="354"/>
      <c r="F44" s="354"/>
    </row>
    <row r="45" spans="2:6" ht="15">
      <c r="B45" s="417"/>
      <c r="C45" s="355"/>
      <c r="D45" s="355"/>
      <c r="E45" s="355"/>
      <c r="F45" s="355"/>
    </row>
    <row r="46" spans="2:6" ht="15">
      <c r="B46" s="417"/>
      <c r="C46" s="355"/>
      <c r="D46" s="355"/>
      <c r="E46" s="355"/>
      <c r="F46" s="355"/>
    </row>
    <row r="47" spans="2:6" ht="15">
      <c r="B47" s="417"/>
      <c r="C47" s="355"/>
      <c r="D47" s="355"/>
      <c r="E47" s="355"/>
      <c r="F47" s="355"/>
    </row>
    <row r="48" spans="2:6" ht="15">
      <c r="B48" s="417"/>
      <c r="C48" s="355"/>
      <c r="D48" s="355"/>
      <c r="E48" s="355"/>
      <c r="F48" s="355"/>
    </row>
    <row r="49" spans="2:6" ht="15">
      <c r="B49" s="417"/>
      <c r="C49" s="327"/>
      <c r="D49" s="355"/>
      <c r="E49" s="355"/>
      <c r="F49" s="355"/>
    </row>
    <row r="50" spans="2:6" ht="15">
      <c r="B50" s="19"/>
      <c r="C50" s="336"/>
      <c r="D50" s="336"/>
      <c r="E50" s="336"/>
      <c r="F50" s="336"/>
    </row>
    <row r="51" spans="2:6" ht="15">
      <c r="B51" s="19"/>
      <c r="C51" s="327"/>
      <c r="D51" s="335"/>
      <c r="E51" s="327"/>
      <c r="F51" s="327"/>
    </row>
    <row r="52" spans="2:6" ht="15">
      <c r="B52" s="414"/>
      <c r="C52" s="418"/>
      <c r="D52" s="418"/>
      <c r="E52" s="418"/>
      <c r="F52" s="418"/>
    </row>
    <row r="53" spans="2:6" ht="15">
      <c r="B53" s="19"/>
      <c r="C53" s="349"/>
      <c r="D53" s="349"/>
      <c r="E53" s="349"/>
      <c r="F53" s="349"/>
    </row>
    <row r="54" spans="2:6" ht="15">
      <c r="B54" s="19"/>
      <c r="C54" s="327"/>
      <c r="D54" s="349"/>
      <c r="E54" s="327"/>
      <c r="F54" s="327"/>
    </row>
    <row r="55" spans="2:6" ht="15">
      <c r="B55" s="414"/>
      <c r="C55" s="421"/>
      <c r="D55" s="421"/>
      <c r="E55" s="421"/>
      <c r="F55" s="421"/>
    </row>
    <row r="56" spans="2:6" ht="15">
      <c r="B56" s="414"/>
      <c r="C56" s="421"/>
      <c r="D56" s="421"/>
      <c r="E56" s="421"/>
      <c r="F56" s="421"/>
    </row>
    <row r="57" spans="2:6" ht="15">
      <c r="B57" s="419"/>
      <c r="C57" s="420"/>
      <c r="D57" s="420"/>
      <c r="E57" s="420"/>
      <c r="F57" s="420"/>
    </row>
  </sheetData>
  <mergeCells count="5">
    <mergeCell ref="C37:F37"/>
    <mergeCell ref="C38:F38"/>
    <mergeCell ref="B3:D3"/>
    <mergeCell ref="D21:E21"/>
    <mergeCell ref="B34:F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AV23"/>
  <sheetViews>
    <sheetView zoomScale="80" zoomScaleNormal="80" workbookViewId="0" topLeftCell="A1">
      <pane ySplit="4" topLeftCell="BM5" activePane="bottomLeft" state="frozen"/>
      <selection pane="topLeft" activeCell="A1" sqref="A1"/>
      <selection pane="bottomLeft" activeCell="J17" sqref="J17"/>
    </sheetView>
  </sheetViews>
  <sheetFormatPr defaultColWidth="8.88671875" defaultRowHeight="15"/>
  <cols>
    <col min="1" max="1" width="2.99609375" style="1" customWidth="1"/>
    <col min="2" max="2" width="18.3359375" style="1" customWidth="1"/>
    <col min="3" max="3" width="6.3359375" style="5" customWidth="1"/>
    <col min="4" max="4" width="7.77734375" style="1" customWidth="1"/>
    <col min="5" max="5" width="7.4453125" style="1" customWidth="1"/>
    <col min="6" max="6" width="7.10546875" style="1" customWidth="1"/>
    <col min="7" max="8" width="10.3359375" style="1" customWidth="1"/>
    <col min="9" max="9" width="7.88671875" style="1" customWidth="1"/>
    <col min="10" max="10" width="6.77734375" style="1" customWidth="1"/>
    <col min="11" max="11" width="7.6640625" style="1" customWidth="1"/>
    <col min="12" max="12" width="7.99609375" style="1" customWidth="1"/>
    <col min="13" max="13" width="7.6640625" style="1" customWidth="1"/>
    <col min="14" max="14" width="7.5546875" style="1" customWidth="1"/>
    <col min="15" max="15" width="6.77734375" style="1" customWidth="1"/>
    <col min="16" max="16" width="7.10546875" style="1" customWidth="1"/>
    <col min="17" max="17" width="7.4453125" style="1" customWidth="1"/>
    <col min="18" max="18" width="7.21484375" style="1" customWidth="1"/>
    <col min="19" max="19" width="6.21484375" style="1" customWidth="1"/>
    <col min="20" max="20" width="6.88671875" style="1" customWidth="1"/>
    <col min="21" max="21" width="7.21484375" style="1" customWidth="1"/>
    <col min="22" max="22" width="7.10546875" style="1" customWidth="1"/>
    <col min="23" max="23" width="6.99609375" style="1" customWidth="1"/>
    <col min="24" max="24" width="7.88671875" style="1" customWidth="1"/>
    <col min="25" max="25" width="7.77734375" style="1" customWidth="1"/>
    <col min="26" max="26" width="7.99609375" style="1" customWidth="1"/>
    <col min="27" max="27" width="9.77734375" style="1" customWidth="1"/>
    <col min="28" max="28" width="9.88671875" style="1" customWidth="1"/>
    <col min="29" max="16384" width="8.88671875" style="1" customWidth="1"/>
  </cols>
  <sheetData>
    <row r="1" ht="21" customHeight="1">
      <c r="B1" s="363" t="s">
        <v>54</v>
      </c>
    </row>
    <row r="2" ht="14.25" customHeight="1">
      <c r="B2" s="362"/>
    </row>
    <row r="3" spans="2:8" ht="28.5" customHeight="1" thickBot="1">
      <c r="B3" s="520" t="s">
        <v>95</v>
      </c>
      <c r="C3" s="521"/>
      <c r="D3" s="521"/>
      <c r="E3" s="521"/>
      <c r="F3" s="521"/>
      <c r="G3" s="521"/>
      <c r="H3" s="574"/>
    </row>
    <row r="4" spans="2:8" s="80" customFormat="1" ht="58.5" customHeight="1" thickBot="1">
      <c r="B4" s="167" t="s">
        <v>8</v>
      </c>
      <c r="C4" s="168" t="s">
        <v>2</v>
      </c>
      <c r="D4" s="169" t="s">
        <v>9</v>
      </c>
      <c r="E4" s="169" t="s">
        <v>62</v>
      </c>
      <c r="F4" s="169" t="s">
        <v>10</v>
      </c>
      <c r="G4" s="169" t="s">
        <v>182</v>
      </c>
      <c r="H4" s="170" t="s">
        <v>11</v>
      </c>
    </row>
    <row r="5" spans="2:8" s="46" customFormat="1" ht="12.75">
      <c r="B5" s="155"/>
      <c r="C5" s="156"/>
      <c r="D5" s="157"/>
      <c r="E5" s="157"/>
      <c r="F5" s="157"/>
      <c r="G5" s="158"/>
      <c r="H5" s="159"/>
    </row>
    <row r="6" spans="2:8" s="81" customFormat="1" ht="27.75" customHeight="1">
      <c r="B6" s="160" t="s">
        <v>39</v>
      </c>
      <c r="C6" s="153">
        <v>0</v>
      </c>
      <c r="D6" s="154" t="s">
        <v>61</v>
      </c>
      <c r="E6" s="154">
        <v>12</v>
      </c>
      <c r="F6" s="154">
        <v>15</v>
      </c>
      <c r="G6" s="154" t="s">
        <v>40</v>
      </c>
      <c r="H6" s="161" t="s">
        <v>40</v>
      </c>
    </row>
    <row r="7" spans="2:8" s="46" customFormat="1" ht="13.5" thickBot="1">
      <c r="B7" s="162"/>
      <c r="C7" s="163"/>
      <c r="D7" s="164"/>
      <c r="E7" s="165"/>
      <c r="F7" s="165"/>
      <c r="G7" s="164" t="s">
        <v>94</v>
      </c>
      <c r="H7" s="166" t="s">
        <v>94</v>
      </c>
    </row>
    <row r="8" spans="3:8" s="80" customFormat="1" ht="13.5" thickBot="1">
      <c r="C8" s="82"/>
      <c r="D8" s="81"/>
      <c r="G8" s="81"/>
      <c r="H8" s="81"/>
    </row>
    <row r="9" spans="2:48" s="152" customFormat="1" ht="27.75" customHeight="1" thickBot="1">
      <c r="B9" s="167"/>
      <c r="C9" s="501">
        <v>41275</v>
      </c>
      <c r="D9" s="501">
        <v>41306</v>
      </c>
      <c r="E9" s="501">
        <v>41334</v>
      </c>
      <c r="F9" s="501">
        <v>41365</v>
      </c>
      <c r="G9" s="501">
        <v>41395</v>
      </c>
      <c r="H9" s="501">
        <v>41426</v>
      </c>
      <c r="I9" s="501">
        <v>41456</v>
      </c>
      <c r="J9" s="501">
        <v>41487</v>
      </c>
      <c r="K9" s="501">
        <v>41518</v>
      </c>
      <c r="L9" s="501">
        <v>41548</v>
      </c>
      <c r="M9" s="501">
        <v>41579</v>
      </c>
      <c r="N9" s="501">
        <v>41609</v>
      </c>
      <c r="O9" s="501">
        <v>41640</v>
      </c>
      <c r="P9" s="501">
        <v>41671</v>
      </c>
      <c r="Q9" s="501">
        <v>41699</v>
      </c>
      <c r="R9" s="501">
        <v>41730</v>
      </c>
      <c r="S9" s="501">
        <v>41760</v>
      </c>
      <c r="T9" s="501">
        <v>41791</v>
      </c>
      <c r="U9" s="501">
        <v>41821</v>
      </c>
      <c r="V9" s="501">
        <v>41852</v>
      </c>
      <c r="W9" s="501">
        <v>41883</v>
      </c>
      <c r="X9" s="501">
        <v>41913</v>
      </c>
      <c r="Y9" s="501">
        <v>41944</v>
      </c>
      <c r="Z9" s="501">
        <v>41974</v>
      </c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</row>
    <row r="10" spans="2:48" s="152" customFormat="1" ht="17.25" customHeight="1">
      <c r="B10" s="441" t="s">
        <v>137</v>
      </c>
      <c r="C10" s="442"/>
      <c r="D10" s="443">
        <f>C6</f>
        <v>0</v>
      </c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5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</row>
    <row r="11" spans="2:26" s="80" customFormat="1" ht="15" customHeight="1">
      <c r="B11" s="178" t="s">
        <v>142</v>
      </c>
      <c r="C11" s="148">
        <v>0</v>
      </c>
      <c r="D11" s="149">
        <f>D10</f>
        <v>0</v>
      </c>
      <c r="E11" s="150">
        <f>IF(E10=0,D13,(E10+D13))</f>
        <v>0</v>
      </c>
      <c r="F11" s="150">
        <f aca="true" t="shared" si="0" ref="F11:Z11">IF(F10=0,E13,(F10+E13))</f>
        <v>0</v>
      </c>
      <c r="G11" s="150">
        <f t="shared" si="0"/>
        <v>0</v>
      </c>
      <c r="H11" s="150">
        <f t="shared" si="0"/>
        <v>0</v>
      </c>
      <c r="I11" s="150">
        <f t="shared" si="0"/>
        <v>0</v>
      </c>
      <c r="J11" s="150">
        <f t="shared" si="0"/>
        <v>0</v>
      </c>
      <c r="K11" s="150">
        <f t="shared" si="0"/>
        <v>0</v>
      </c>
      <c r="L11" s="150">
        <f t="shared" si="0"/>
        <v>0</v>
      </c>
      <c r="M11" s="150">
        <f t="shared" si="0"/>
        <v>0</v>
      </c>
      <c r="N11" s="150">
        <f t="shared" si="0"/>
        <v>0</v>
      </c>
      <c r="O11" s="150">
        <f t="shared" si="0"/>
        <v>0</v>
      </c>
      <c r="P11" s="150">
        <f t="shared" si="0"/>
        <v>0</v>
      </c>
      <c r="Q11" s="150">
        <f t="shared" si="0"/>
        <v>0</v>
      </c>
      <c r="R11" s="150">
        <f t="shared" si="0"/>
        <v>0</v>
      </c>
      <c r="S11" s="150">
        <f t="shared" si="0"/>
        <v>0</v>
      </c>
      <c r="T11" s="150">
        <f t="shared" si="0"/>
        <v>0</v>
      </c>
      <c r="U11" s="150">
        <f t="shared" si="0"/>
        <v>0</v>
      </c>
      <c r="V11" s="150">
        <f t="shared" si="0"/>
        <v>0</v>
      </c>
      <c r="W11" s="150">
        <f t="shared" si="0"/>
        <v>0</v>
      </c>
      <c r="X11" s="150">
        <f t="shared" si="0"/>
        <v>0</v>
      </c>
      <c r="Y11" s="150">
        <f t="shared" si="0"/>
        <v>0</v>
      </c>
      <c r="Z11" s="446">
        <f t="shared" si="0"/>
        <v>0</v>
      </c>
    </row>
    <row r="12" spans="2:26" s="80" customFormat="1" ht="12.75">
      <c r="B12" s="179" t="s">
        <v>91</v>
      </c>
      <c r="C12" s="86">
        <v>0</v>
      </c>
      <c r="D12" s="87">
        <v>0</v>
      </c>
      <c r="E12" s="88">
        <f aca="true" t="shared" si="1" ref="E12:P12">$D11/$E6</f>
        <v>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/>
      <c r="R12" s="88"/>
      <c r="S12" s="88"/>
      <c r="T12" s="88"/>
      <c r="U12" s="88"/>
      <c r="V12" s="88"/>
      <c r="W12" s="88"/>
      <c r="X12" s="88"/>
      <c r="Y12" s="88"/>
      <c r="Z12" s="180"/>
    </row>
    <row r="13" spans="2:26" s="80" customFormat="1" ht="13.5" customHeight="1">
      <c r="B13" s="179" t="s">
        <v>92</v>
      </c>
      <c r="C13" s="86">
        <f aca="true" t="shared" si="2" ref="C13:P13">C11-C12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aca="true" t="shared" si="3" ref="Q13:Z13">Q11-Q12</f>
        <v>0</v>
      </c>
      <c r="R13" s="87">
        <f t="shared" si="3"/>
        <v>0</v>
      </c>
      <c r="S13" s="87">
        <f t="shared" si="3"/>
        <v>0</v>
      </c>
      <c r="T13" s="87">
        <f t="shared" si="3"/>
        <v>0</v>
      </c>
      <c r="U13" s="87">
        <f t="shared" si="3"/>
        <v>0</v>
      </c>
      <c r="V13" s="87">
        <f t="shared" si="3"/>
        <v>0</v>
      </c>
      <c r="W13" s="87">
        <f t="shared" si="3"/>
        <v>0</v>
      </c>
      <c r="X13" s="87">
        <f t="shared" si="3"/>
        <v>0</v>
      </c>
      <c r="Y13" s="87">
        <f t="shared" si="3"/>
        <v>0</v>
      </c>
      <c r="Z13" s="447">
        <f t="shared" si="3"/>
        <v>0</v>
      </c>
    </row>
    <row r="14" spans="2:26" s="80" customFormat="1" ht="15.75" customHeight="1" thickBot="1">
      <c r="B14" s="175" t="s">
        <v>93</v>
      </c>
      <c r="C14" s="181">
        <f aca="true" t="shared" si="4" ref="C14:Z14">C11*$F6/100/12</f>
        <v>0</v>
      </c>
      <c r="D14" s="182">
        <f t="shared" si="4"/>
        <v>0</v>
      </c>
      <c r="E14" s="182">
        <f t="shared" si="4"/>
        <v>0</v>
      </c>
      <c r="F14" s="182">
        <f t="shared" si="4"/>
        <v>0</v>
      </c>
      <c r="G14" s="182">
        <f t="shared" si="4"/>
        <v>0</v>
      </c>
      <c r="H14" s="182">
        <f t="shared" si="4"/>
        <v>0</v>
      </c>
      <c r="I14" s="182">
        <f t="shared" si="4"/>
        <v>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2">
        <f t="shared" si="4"/>
        <v>0</v>
      </c>
      <c r="N14" s="182">
        <f t="shared" si="4"/>
        <v>0</v>
      </c>
      <c r="O14" s="182">
        <f t="shared" si="4"/>
        <v>0</v>
      </c>
      <c r="P14" s="182">
        <f t="shared" si="4"/>
        <v>0</v>
      </c>
      <c r="Q14" s="182">
        <f t="shared" si="4"/>
        <v>0</v>
      </c>
      <c r="R14" s="182">
        <f t="shared" si="4"/>
        <v>0</v>
      </c>
      <c r="S14" s="182">
        <f t="shared" si="4"/>
        <v>0</v>
      </c>
      <c r="T14" s="182">
        <f t="shared" si="4"/>
        <v>0</v>
      </c>
      <c r="U14" s="182">
        <f t="shared" si="4"/>
        <v>0</v>
      </c>
      <c r="V14" s="182">
        <f t="shared" si="4"/>
        <v>0</v>
      </c>
      <c r="W14" s="182">
        <f t="shared" si="4"/>
        <v>0</v>
      </c>
      <c r="X14" s="182">
        <f t="shared" si="4"/>
        <v>0</v>
      </c>
      <c r="Y14" s="182">
        <f t="shared" si="4"/>
        <v>0</v>
      </c>
      <c r="Z14" s="448">
        <f t="shared" si="4"/>
        <v>0</v>
      </c>
    </row>
    <row r="15" spans="3:21" s="80" customFormat="1" ht="12.75">
      <c r="C15" s="89"/>
      <c r="D15" s="89"/>
      <c r="E15" s="90"/>
      <c r="F15" s="90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3:8" s="46" customFormat="1" ht="13.5" thickBot="1">
      <c r="C16" s="82"/>
      <c r="D16" s="81"/>
      <c r="E16" s="80"/>
      <c r="F16" s="80"/>
      <c r="G16" s="80"/>
      <c r="H16" s="80"/>
    </row>
    <row r="17" spans="2:8" s="46" customFormat="1" ht="31.5" customHeight="1" thickBot="1">
      <c r="B17" s="171" t="s">
        <v>19</v>
      </c>
      <c r="C17" s="501">
        <f aca="true" t="shared" si="5" ref="C17:H17">C9</f>
        <v>41275</v>
      </c>
      <c r="D17" s="501">
        <f t="shared" si="5"/>
        <v>41306</v>
      </c>
      <c r="E17" s="501">
        <f t="shared" si="5"/>
        <v>41334</v>
      </c>
      <c r="F17" s="501">
        <f t="shared" si="5"/>
        <v>41365</v>
      </c>
      <c r="G17" s="501">
        <f t="shared" si="5"/>
        <v>41395</v>
      </c>
      <c r="H17" s="503">
        <f t="shared" si="5"/>
        <v>41426</v>
      </c>
    </row>
    <row r="18" spans="2:8" s="46" customFormat="1" ht="25.5">
      <c r="B18" s="173" t="s">
        <v>96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583">
        <v>0</v>
      </c>
    </row>
    <row r="19" spans="2:8" s="46" customFormat="1" ht="13.5" thickBot="1">
      <c r="B19" s="175"/>
      <c r="C19" s="176"/>
      <c r="D19" s="176"/>
      <c r="E19" s="176"/>
      <c r="F19" s="176"/>
      <c r="G19" s="176"/>
      <c r="H19" s="177"/>
    </row>
    <row r="20" spans="2:8" ht="15">
      <c r="B20" s="3"/>
      <c r="C20" s="4"/>
      <c r="D20" s="3"/>
      <c r="E20" s="3"/>
      <c r="F20" s="3"/>
      <c r="G20" s="3"/>
      <c r="H20" s="3"/>
    </row>
    <row r="21" spans="2:8" ht="49.5" customHeight="1">
      <c r="B21" s="575" t="s">
        <v>143</v>
      </c>
      <c r="C21" s="575"/>
      <c r="D21" s="575"/>
      <c r="E21" s="575"/>
      <c r="F21" s="575"/>
      <c r="G21" s="575"/>
      <c r="H21" s="575"/>
    </row>
    <row r="22" spans="2:8" ht="15">
      <c r="B22" s="3"/>
      <c r="C22" s="4"/>
      <c r="D22" s="3"/>
      <c r="E22" s="3"/>
      <c r="F22" s="3"/>
      <c r="G22" s="3"/>
      <c r="H22" s="3"/>
    </row>
    <row r="23" spans="2:8" ht="15">
      <c r="B23" s="3"/>
      <c r="C23" s="4"/>
      <c r="D23" s="3"/>
      <c r="E23" s="3"/>
      <c r="F23" s="3"/>
      <c r="G23" s="3"/>
      <c r="H23" s="3"/>
    </row>
  </sheetData>
  <mergeCells count="2">
    <mergeCell ref="B3:H3"/>
    <mergeCell ref="B21:H21"/>
  </mergeCells>
  <printOptions/>
  <pageMargins left="0.73" right="0.3937007874015748" top="0.984251968503937" bottom="0.984251968503937" header="0.5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B39"/>
  <sheetViews>
    <sheetView zoomScale="80" zoomScaleNormal="80" workbookViewId="0" topLeftCell="A2">
      <selection activeCell="C16" sqref="C16"/>
    </sheetView>
  </sheetViews>
  <sheetFormatPr defaultColWidth="8.88671875" defaultRowHeight="15"/>
  <cols>
    <col min="1" max="1" width="3.88671875" style="14" customWidth="1"/>
    <col min="2" max="2" width="25.10546875" style="20" customWidth="1"/>
    <col min="3" max="5" width="7.21484375" style="14" customWidth="1"/>
    <col min="6" max="6" width="6.99609375" style="14" customWidth="1"/>
    <col min="7" max="7" width="6.77734375" style="14" customWidth="1"/>
    <col min="8" max="8" width="6.6640625" style="14" customWidth="1"/>
    <col min="9" max="9" width="7.3359375" style="14" customWidth="1"/>
    <col min="10" max="10" width="6.77734375" style="14" customWidth="1"/>
    <col min="11" max="11" width="6.4453125" style="14" customWidth="1"/>
    <col min="12" max="12" width="6.99609375" style="14" customWidth="1"/>
    <col min="13" max="16" width="6.88671875" style="14" customWidth="1"/>
    <col min="17" max="17" width="6.77734375" style="14" customWidth="1"/>
    <col min="18" max="18" width="7.10546875" style="14" customWidth="1"/>
    <col min="19" max="20" width="6.99609375" style="14" customWidth="1"/>
    <col min="21" max="21" width="7.21484375" style="14" customWidth="1"/>
    <col min="22" max="22" width="7.6640625" style="14" customWidth="1"/>
    <col min="23" max="23" width="7.5546875" style="14" customWidth="1"/>
    <col min="24" max="28" width="9.77734375" style="14" customWidth="1"/>
    <col min="29" max="16384" width="8.21484375" style="14" customWidth="1"/>
  </cols>
  <sheetData>
    <row r="1" spans="2:24" ht="16.5" customHeight="1">
      <c r="B1" s="363" t="s">
        <v>55</v>
      </c>
      <c r="K1" s="1"/>
      <c r="X1" s="1" t="s">
        <v>53</v>
      </c>
    </row>
    <row r="2" spans="2:24" ht="16.5" customHeight="1">
      <c r="B2" s="1"/>
      <c r="K2" s="1"/>
      <c r="X2" s="1"/>
    </row>
    <row r="3" spans="2:24" s="264" customFormat="1" ht="31.5" customHeight="1" thickBot="1">
      <c r="B3" s="576" t="s">
        <v>99</v>
      </c>
      <c r="C3" s="577"/>
      <c r="D3" s="577"/>
      <c r="E3" s="577"/>
      <c r="K3" s="265"/>
      <c r="X3" s="265"/>
    </row>
    <row r="4" spans="2:28" s="263" customFormat="1" ht="33.75" customHeight="1" thickBot="1">
      <c r="B4" s="266" t="s">
        <v>20</v>
      </c>
      <c r="C4" s="501">
        <f>'Движение денежных средств'!C3</f>
        <v>41275</v>
      </c>
      <c r="D4" s="501">
        <f>'Движение денежных средств'!D3</f>
        <v>41306</v>
      </c>
      <c r="E4" s="501">
        <f>'Движение денежных средств'!E3</f>
        <v>41334</v>
      </c>
      <c r="F4" s="501">
        <f>'Движение денежных средств'!F3</f>
        <v>41365</v>
      </c>
      <c r="G4" s="501">
        <f>'Движение денежных средств'!G3</f>
        <v>41395</v>
      </c>
      <c r="H4" s="501">
        <f>'Движение денежных средств'!H3</f>
        <v>41426</v>
      </c>
      <c r="I4" s="501">
        <f>'Движение денежных средств'!I3</f>
        <v>41456</v>
      </c>
      <c r="J4" s="501">
        <f>'Движение денежных средств'!J3</f>
        <v>41487</v>
      </c>
      <c r="K4" s="501">
        <f>'Движение денежных средств'!K3</f>
        <v>41518</v>
      </c>
      <c r="L4" s="501">
        <f>'Движение денежных средств'!L3</f>
        <v>41548</v>
      </c>
      <c r="M4" s="501">
        <f>'Движение денежных средств'!M3</f>
        <v>41579</v>
      </c>
      <c r="N4" s="501">
        <f>'Движение денежных средств'!N3</f>
        <v>41609</v>
      </c>
      <c r="O4" s="168" t="s">
        <v>164</v>
      </c>
      <c r="P4" s="168" t="str">
        <f>'Движение денежных средств'!O3</f>
        <v>1 кв. 2014 г</v>
      </c>
      <c r="Q4" s="168" t="str">
        <f>'Движение денежных средств'!P3</f>
        <v>2 кв. 2014 г</v>
      </c>
      <c r="R4" s="168" t="str">
        <f>'Движение денежных средств'!Q3</f>
        <v>3 кв. 2014 г</v>
      </c>
      <c r="S4" s="168" t="str">
        <f>'Движение денежных средств'!R3</f>
        <v>4 кв. 2014 г</v>
      </c>
      <c r="T4" s="168" t="s">
        <v>165</v>
      </c>
      <c r="U4" s="172" t="str">
        <f>'Движение денежных средств'!S3</f>
        <v>2015 год</v>
      </c>
      <c r="V4" s="62"/>
      <c r="W4" s="62"/>
      <c r="X4" s="62"/>
      <c r="Y4" s="62"/>
      <c r="Z4" s="62"/>
      <c r="AA4" s="62"/>
      <c r="AB4" s="62"/>
    </row>
    <row r="5" spans="2:28" s="65" customFormat="1" ht="26.25" customHeight="1">
      <c r="B5" s="603" t="s">
        <v>198</v>
      </c>
      <c r="C5" s="604">
        <f>'Бюджет продаж'!E19</f>
        <v>0</v>
      </c>
      <c r="D5" s="604">
        <f>'Бюджет продаж'!F19</f>
        <v>0</v>
      </c>
      <c r="E5" s="604">
        <f>'Бюджет продаж'!G19</f>
        <v>0</v>
      </c>
      <c r="F5" s="604">
        <f>'Бюджет продаж'!H19</f>
        <v>0</v>
      </c>
      <c r="G5" s="604">
        <f>'Бюджет продаж'!I19</f>
        <v>0</v>
      </c>
      <c r="H5" s="604">
        <f>'Бюджет продаж'!J19</f>
        <v>0</v>
      </c>
      <c r="I5" s="604">
        <f>'Бюджет продаж'!K19</f>
        <v>0</v>
      </c>
      <c r="J5" s="604">
        <f>'Бюджет продаж'!L19</f>
        <v>0</v>
      </c>
      <c r="K5" s="604">
        <f>'Бюджет продаж'!M19</f>
        <v>0</v>
      </c>
      <c r="L5" s="604">
        <f>'Бюджет продаж'!N19</f>
        <v>0</v>
      </c>
      <c r="M5" s="604">
        <f>'Бюджет продаж'!O19</f>
        <v>0</v>
      </c>
      <c r="N5" s="604">
        <f>'Бюджет продаж'!P19</f>
        <v>0</v>
      </c>
      <c r="O5" s="604">
        <f>SUM(C5:N5)</f>
        <v>0</v>
      </c>
      <c r="P5" s="604">
        <f>'Бюджет продаж'!R19</f>
        <v>0</v>
      </c>
      <c r="Q5" s="604">
        <f>'Бюджет продаж'!S19</f>
        <v>0</v>
      </c>
      <c r="R5" s="604">
        <f>'Бюджет продаж'!T19</f>
        <v>0</v>
      </c>
      <c r="S5" s="604">
        <f>'Бюджет продаж'!U19</f>
        <v>0</v>
      </c>
      <c r="T5" s="604">
        <f>SUM(P5:S5)</f>
        <v>0</v>
      </c>
      <c r="U5" s="605">
        <f>'Бюджет продаж'!W19</f>
        <v>0</v>
      </c>
      <c r="V5" s="606"/>
      <c r="W5" s="606"/>
      <c r="X5" s="64"/>
      <c r="Y5" s="64"/>
      <c r="Z5" s="64"/>
      <c r="AA5" s="64"/>
      <c r="AB5" s="64"/>
    </row>
    <row r="6" spans="2:28" s="65" customFormat="1" ht="18" customHeight="1">
      <c r="B6" s="277" t="s">
        <v>199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278">
        <v>0</v>
      </c>
      <c r="V6" s="534"/>
      <c r="W6" s="534"/>
      <c r="X6" s="64"/>
      <c r="Y6" s="64"/>
      <c r="Z6" s="64"/>
      <c r="AA6" s="64"/>
      <c r="AB6" s="64"/>
    </row>
    <row r="7" spans="2:28" s="584" customFormat="1" ht="15.75" customHeight="1">
      <c r="B7" s="613" t="s">
        <v>30</v>
      </c>
      <c r="C7" s="267">
        <f aca="true" t="shared" si="0" ref="C7:U7">C5-C6</f>
        <v>0</v>
      </c>
      <c r="D7" s="267">
        <f t="shared" si="0"/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0</v>
      </c>
      <c r="J7" s="267">
        <f t="shared" si="0"/>
        <v>0</v>
      </c>
      <c r="K7" s="267">
        <f t="shared" si="0"/>
        <v>0</v>
      </c>
      <c r="L7" s="267">
        <f t="shared" si="0"/>
        <v>0</v>
      </c>
      <c r="M7" s="267">
        <f t="shared" si="0"/>
        <v>0</v>
      </c>
      <c r="N7" s="267">
        <f t="shared" si="0"/>
        <v>0</v>
      </c>
      <c r="O7" s="450">
        <f aca="true" t="shared" si="1" ref="O7:O23">SUM(C7:N7)</f>
        <v>0</v>
      </c>
      <c r="P7" s="267">
        <f t="shared" si="0"/>
        <v>0</v>
      </c>
      <c r="Q7" s="267">
        <f t="shared" si="0"/>
        <v>0</v>
      </c>
      <c r="R7" s="267">
        <f t="shared" si="0"/>
        <v>0</v>
      </c>
      <c r="S7" s="267">
        <f t="shared" si="0"/>
        <v>0</v>
      </c>
      <c r="T7" s="450">
        <f aca="true" t="shared" si="2" ref="T7:T23">SUM(P7:S7)</f>
        <v>0</v>
      </c>
      <c r="U7" s="281">
        <f t="shared" si="0"/>
        <v>0</v>
      </c>
      <c r="V7" s="536"/>
      <c r="W7" s="536"/>
      <c r="X7" s="614"/>
      <c r="Y7" s="614"/>
      <c r="Z7" s="614"/>
      <c r="AA7" s="614"/>
      <c r="AB7" s="614"/>
    </row>
    <row r="8" spans="2:28" s="65" customFormat="1" ht="16.5" customHeight="1">
      <c r="B8" s="280" t="s">
        <v>31</v>
      </c>
      <c r="C8" s="63">
        <f>'Бюджет прям. мат. расх.'!D42</f>
        <v>0</v>
      </c>
      <c r="D8" s="63">
        <f>'Бюджет прям. мат. расх.'!E42</f>
        <v>0</v>
      </c>
      <c r="E8" s="63">
        <f>'Бюджет прям. мат. расх.'!F42</f>
        <v>0</v>
      </c>
      <c r="F8" s="63">
        <f>'Бюджет прям. мат. расх.'!G42</f>
        <v>0</v>
      </c>
      <c r="G8" s="63">
        <f>'Бюджет прям. мат. расх.'!H42</f>
        <v>0</v>
      </c>
      <c r="H8" s="63">
        <f>'Бюджет прям. мат. расх.'!I42</f>
        <v>0</v>
      </c>
      <c r="I8" s="63">
        <f>'Бюджет прям. мат. расх.'!J42</f>
        <v>0</v>
      </c>
      <c r="J8" s="63">
        <f>'Бюджет прям. мат. расх.'!K42</f>
        <v>0</v>
      </c>
      <c r="K8" s="63">
        <f>'Бюджет прям. мат. расх.'!L42</f>
        <v>0</v>
      </c>
      <c r="L8" s="63">
        <f>'Бюджет прям. мат. расх.'!M42</f>
        <v>0</v>
      </c>
      <c r="M8" s="63">
        <f>'Бюджет прям. мат. расх.'!N42</f>
        <v>0</v>
      </c>
      <c r="N8" s="63">
        <f>'Бюджет прям. мат. расх.'!O42</f>
        <v>0</v>
      </c>
      <c r="O8" s="63">
        <f t="shared" si="1"/>
        <v>0</v>
      </c>
      <c r="P8" s="63">
        <f>'Бюджет прям. мат. расх.'!Q42</f>
        <v>0</v>
      </c>
      <c r="Q8" s="63">
        <f>'Бюджет прям. мат. расх.'!R42</f>
        <v>0</v>
      </c>
      <c r="R8" s="63">
        <f>'Бюджет прям. мат. расх.'!S42</f>
        <v>0</v>
      </c>
      <c r="S8" s="63">
        <f>'Бюджет прям. мат. расх.'!T42</f>
        <v>0</v>
      </c>
      <c r="T8" s="63">
        <f t="shared" si="2"/>
        <v>0</v>
      </c>
      <c r="U8" s="278">
        <f>'Бюджет прям. мат. расх.'!V42</f>
        <v>0</v>
      </c>
      <c r="V8" s="534"/>
      <c r="W8" s="534"/>
      <c r="X8" s="64"/>
      <c r="Y8" s="64"/>
      <c r="Z8" s="64"/>
      <c r="AA8" s="64"/>
      <c r="AB8" s="64"/>
    </row>
    <row r="9" spans="2:28" s="65" customFormat="1" ht="27.75" customHeight="1">
      <c r="B9" s="280" t="s">
        <v>90</v>
      </c>
      <c r="C9" s="63">
        <f>'Бюджет расх. на оплату труда'!F16*(100%+'Бюджет расх. на оплату труда'!$C$27)</f>
        <v>0</v>
      </c>
      <c r="D9" s="63">
        <f>'Бюджет расх. на оплату труда'!G16*(100%+'Бюджет расх. на оплату труда'!$C$27)</f>
        <v>0</v>
      </c>
      <c r="E9" s="63">
        <f>'Бюджет расх. на оплату труда'!H16*(100%+'Бюджет расх. на оплату труда'!$C$27)</f>
        <v>0</v>
      </c>
      <c r="F9" s="63">
        <f>'Бюджет расх. на оплату труда'!I16*(100%+'Бюджет расх. на оплату труда'!$C$27)</f>
        <v>0</v>
      </c>
      <c r="G9" s="63">
        <f>'Бюджет расх. на оплату труда'!J16*(100%+'Бюджет расх. на оплату труда'!$C$27)</f>
        <v>0</v>
      </c>
      <c r="H9" s="63">
        <f>'Бюджет расх. на оплату труда'!K16*(100%+'Бюджет расх. на оплату труда'!$C$27)</f>
        <v>0</v>
      </c>
      <c r="I9" s="63">
        <f>'Бюджет расх. на оплату труда'!L16*(100%+'Бюджет расх. на оплату труда'!$C$27)</f>
        <v>0</v>
      </c>
      <c r="J9" s="63">
        <f>'Бюджет расх. на оплату труда'!M16*(100%+'Бюджет расх. на оплату труда'!$C$27)</f>
        <v>0</v>
      </c>
      <c r="K9" s="63">
        <f>'Бюджет расх. на оплату труда'!N16*(100%+'Бюджет расх. на оплату труда'!$C$27)</f>
        <v>0</v>
      </c>
      <c r="L9" s="63">
        <f>'Бюджет расх. на оплату труда'!O16*(100%+'Бюджет расх. на оплату труда'!$C$27)</f>
        <v>0</v>
      </c>
      <c r="M9" s="63">
        <f>'Бюджет расх. на оплату труда'!P16*(100%+'Бюджет расх. на оплату труда'!$C$27)</f>
        <v>0</v>
      </c>
      <c r="N9" s="63">
        <f>'Бюджет расх. на оплату труда'!Q16*(100%+'Бюджет расх. на оплату труда'!$C$27)</f>
        <v>0</v>
      </c>
      <c r="O9" s="63">
        <f t="shared" si="1"/>
        <v>0</v>
      </c>
      <c r="P9" s="63">
        <f>'Бюджет расх. на оплату труда'!S16*(100%+'Бюджет расх. на оплату труда'!$C$27)</f>
        <v>0</v>
      </c>
      <c r="Q9" s="63">
        <f>'Бюджет расх. на оплату труда'!T16*(100%+'Бюджет расх. на оплату труда'!$C$27)</f>
        <v>0</v>
      </c>
      <c r="R9" s="63">
        <f>'Бюджет расх. на оплату труда'!U16*(100%+'Бюджет расх. на оплату труда'!$C$27)</f>
        <v>0</v>
      </c>
      <c r="S9" s="63">
        <f>'Бюджет расх. на оплату труда'!V16*(100%+'Бюджет расх. на оплату труда'!$C$27)</f>
        <v>0</v>
      </c>
      <c r="T9" s="63">
        <f t="shared" si="2"/>
        <v>0</v>
      </c>
      <c r="U9" s="278">
        <f>'Бюджет расх. на оплату труда'!X16*(100%+'Бюджет расх. на оплату труда'!$C$27)</f>
        <v>0</v>
      </c>
      <c r="V9" s="534"/>
      <c r="W9" s="534"/>
      <c r="X9" s="64"/>
      <c r="Y9" s="64"/>
      <c r="Z9" s="64"/>
      <c r="AA9" s="64"/>
      <c r="AB9" s="64"/>
    </row>
    <row r="10" spans="2:28" s="65" customFormat="1" ht="17.25" customHeight="1">
      <c r="B10" s="280" t="s">
        <v>200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f t="shared" si="1"/>
        <v>0</v>
      </c>
      <c r="P10" s="63">
        <v>0</v>
      </c>
      <c r="Q10" s="63">
        <v>0</v>
      </c>
      <c r="R10" s="63">
        <v>0</v>
      </c>
      <c r="S10" s="63">
        <v>0</v>
      </c>
      <c r="T10" s="63">
        <f t="shared" si="2"/>
        <v>0</v>
      </c>
      <c r="U10" s="278">
        <v>0</v>
      </c>
      <c r="V10" s="534"/>
      <c r="W10" s="534"/>
      <c r="X10" s="64"/>
      <c r="Y10" s="64"/>
      <c r="Z10" s="64"/>
      <c r="AA10" s="64"/>
      <c r="AB10" s="64"/>
    </row>
    <row r="11" spans="2:28" s="65" customFormat="1" ht="18" customHeight="1">
      <c r="B11" s="532" t="s">
        <v>201</v>
      </c>
      <c r="C11" s="68">
        <f>C8+C9+C10</f>
        <v>0</v>
      </c>
      <c r="D11" s="68">
        <f aca="true" t="shared" si="3" ref="D11:U11">D8+D9+D10</f>
        <v>0</v>
      </c>
      <c r="E11" s="68">
        <f t="shared" si="3"/>
        <v>0</v>
      </c>
      <c r="F11" s="68">
        <f t="shared" si="3"/>
        <v>0</v>
      </c>
      <c r="G11" s="68">
        <f t="shared" si="3"/>
        <v>0</v>
      </c>
      <c r="H11" s="68">
        <f t="shared" si="3"/>
        <v>0</v>
      </c>
      <c r="I11" s="68">
        <f t="shared" si="3"/>
        <v>0</v>
      </c>
      <c r="J11" s="68">
        <f t="shared" si="3"/>
        <v>0</v>
      </c>
      <c r="K11" s="68">
        <f t="shared" si="3"/>
        <v>0</v>
      </c>
      <c r="L11" s="68">
        <f t="shared" si="3"/>
        <v>0</v>
      </c>
      <c r="M11" s="68">
        <f t="shared" si="3"/>
        <v>0</v>
      </c>
      <c r="N11" s="68">
        <f t="shared" si="3"/>
        <v>0</v>
      </c>
      <c r="O11" s="533">
        <f t="shared" si="1"/>
        <v>0</v>
      </c>
      <c r="P11" s="68">
        <f t="shared" si="3"/>
        <v>0</v>
      </c>
      <c r="Q11" s="68">
        <f t="shared" si="3"/>
        <v>0</v>
      </c>
      <c r="R11" s="68">
        <f t="shared" si="3"/>
        <v>0</v>
      </c>
      <c r="S11" s="68">
        <f t="shared" si="3"/>
        <v>0</v>
      </c>
      <c r="T11" s="533">
        <f t="shared" si="2"/>
        <v>0</v>
      </c>
      <c r="U11" s="284">
        <f t="shared" si="3"/>
        <v>0</v>
      </c>
      <c r="V11" s="535"/>
      <c r="W11" s="535"/>
      <c r="X11" s="64"/>
      <c r="Y11" s="64"/>
      <c r="Z11" s="64"/>
      <c r="AA11" s="64"/>
      <c r="AB11" s="64"/>
    </row>
    <row r="12" spans="2:28" s="65" customFormat="1" ht="21.75" customHeight="1">
      <c r="B12" s="283" t="s">
        <v>207</v>
      </c>
      <c r="C12" s="68">
        <f aca="true" t="shared" si="4" ref="C12:U12">C7-C11</f>
        <v>0</v>
      </c>
      <c r="D12" s="68">
        <f t="shared" si="4"/>
        <v>0</v>
      </c>
      <c r="E12" s="68">
        <f t="shared" si="4"/>
        <v>0</v>
      </c>
      <c r="F12" s="68">
        <f t="shared" si="4"/>
        <v>0</v>
      </c>
      <c r="G12" s="68">
        <f t="shared" si="4"/>
        <v>0</v>
      </c>
      <c r="H12" s="68">
        <f t="shared" si="4"/>
        <v>0</v>
      </c>
      <c r="I12" s="68">
        <f t="shared" si="4"/>
        <v>0</v>
      </c>
      <c r="J12" s="68">
        <f t="shared" si="4"/>
        <v>0</v>
      </c>
      <c r="K12" s="68">
        <f t="shared" si="4"/>
        <v>0</v>
      </c>
      <c r="L12" s="68">
        <f t="shared" si="4"/>
        <v>0</v>
      </c>
      <c r="M12" s="68">
        <f t="shared" si="4"/>
        <v>0</v>
      </c>
      <c r="N12" s="68">
        <f t="shared" si="4"/>
        <v>0</v>
      </c>
      <c r="O12" s="533">
        <f t="shared" si="1"/>
        <v>0</v>
      </c>
      <c r="P12" s="68">
        <f t="shared" si="4"/>
        <v>0</v>
      </c>
      <c r="Q12" s="68">
        <f t="shared" si="4"/>
        <v>0</v>
      </c>
      <c r="R12" s="68">
        <f t="shared" si="4"/>
        <v>0</v>
      </c>
      <c r="S12" s="68">
        <f t="shared" si="4"/>
        <v>0</v>
      </c>
      <c r="T12" s="533">
        <f t="shared" si="2"/>
        <v>0</v>
      </c>
      <c r="U12" s="284">
        <f t="shared" si="4"/>
        <v>0</v>
      </c>
      <c r="V12" s="537"/>
      <c r="W12" s="537"/>
      <c r="X12" s="64"/>
      <c r="Y12" s="64"/>
      <c r="Z12" s="64"/>
      <c r="AA12" s="64"/>
      <c r="AB12" s="64"/>
    </row>
    <row r="13" spans="2:28" s="65" customFormat="1" ht="27" customHeight="1">
      <c r="B13" s="277" t="s">
        <v>66</v>
      </c>
      <c r="C13" s="63">
        <f>'Бюджет расх. на оплату труда'!F21*(100%+'Бюджет расх. на оплату труда'!$C$27)-C9</f>
        <v>0</v>
      </c>
      <c r="D13" s="63">
        <f>'Бюджет расх. на оплату труда'!G21*(100%+'Бюджет расх. на оплату труда'!$C$27)-D9</f>
        <v>0</v>
      </c>
      <c r="E13" s="63">
        <f>'Бюджет расх. на оплату труда'!H21*(100%+'Бюджет расх. на оплату труда'!$C$27)-E9</f>
        <v>0</v>
      </c>
      <c r="F13" s="63">
        <f>'Бюджет расх. на оплату труда'!I21*(100%+'Бюджет расх. на оплату труда'!$C$27)-F9</f>
        <v>0</v>
      </c>
      <c r="G13" s="63">
        <f>'Бюджет расх. на оплату труда'!J21*(100%+'Бюджет расх. на оплату труда'!$C$27)-G9</f>
        <v>0</v>
      </c>
      <c r="H13" s="63">
        <f>'Бюджет расх. на оплату труда'!K21*(100%+'Бюджет расх. на оплату труда'!$C$27)-H9</f>
        <v>0</v>
      </c>
      <c r="I13" s="63">
        <f>'Бюджет расх. на оплату труда'!L21*(100%+'Бюджет расх. на оплату труда'!$C$27)-I9</f>
        <v>0</v>
      </c>
      <c r="J13" s="63">
        <f>'Бюджет расх. на оплату труда'!M21*(100%+'Бюджет расх. на оплату труда'!$C$27)-J9</f>
        <v>0</v>
      </c>
      <c r="K13" s="63">
        <f>'Бюджет расх. на оплату труда'!N21*(100%+'Бюджет расх. на оплату труда'!$C$27)-K9</f>
        <v>0</v>
      </c>
      <c r="L13" s="63">
        <f>'Бюджет расх. на оплату труда'!O21*(100%+'Бюджет расх. на оплату труда'!$C$27)-L9</f>
        <v>0</v>
      </c>
      <c r="M13" s="63">
        <f>'Бюджет расх. на оплату труда'!P21*(100%+'Бюджет расх. на оплату труда'!$C$27)-M9</f>
        <v>0</v>
      </c>
      <c r="N13" s="63">
        <f>'Бюджет расх. на оплату труда'!Q21*(100%+'Бюджет расх. на оплату труда'!$C$27)-N9</f>
        <v>0</v>
      </c>
      <c r="O13" s="63">
        <f t="shared" si="1"/>
        <v>0</v>
      </c>
      <c r="P13" s="63">
        <f>'Бюджет расх. на оплату труда'!S21*(100%+'Бюджет расх. на оплату труда'!$C$27)-P9</f>
        <v>0</v>
      </c>
      <c r="Q13" s="63">
        <f>'Бюджет расх. на оплату труда'!T21*(100%+'Бюджет расх. на оплату труда'!$C$27)-Q9</f>
        <v>0</v>
      </c>
      <c r="R13" s="63">
        <f>'Бюджет расх. на оплату труда'!U21*(100%+'Бюджет расх. на оплату труда'!$C$27)-R9</f>
        <v>0</v>
      </c>
      <c r="S13" s="63">
        <f>'Бюджет расх. на оплату труда'!V21*(100%+'Бюджет расх. на оплату труда'!$C$27)-S9</f>
        <v>0</v>
      </c>
      <c r="T13" s="63">
        <f t="shared" si="2"/>
        <v>0</v>
      </c>
      <c r="U13" s="278">
        <f>'Бюджет расх. на оплату труда'!X21*(100%+'Бюджет расх. на оплату труда'!$C$27)-U9</f>
        <v>0</v>
      </c>
      <c r="V13" s="534"/>
      <c r="W13" s="534"/>
      <c r="X13" s="64"/>
      <c r="Y13" s="64"/>
      <c r="Z13" s="64"/>
      <c r="AA13" s="64"/>
      <c r="AB13" s="64"/>
    </row>
    <row r="14" spans="2:28" s="65" customFormat="1" ht="17.25" customHeight="1">
      <c r="B14" s="280" t="s">
        <v>202</v>
      </c>
      <c r="C14" s="63">
        <f>'Бюджет накл. рас.'!C13</f>
        <v>0</v>
      </c>
      <c r="D14" s="63">
        <f>'Бюджет накл. рас.'!D13</f>
        <v>0</v>
      </c>
      <c r="E14" s="63">
        <f>'Бюджет накл. рас.'!E13</f>
        <v>0</v>
      </c>
      <c r="F14" s="63">
        <f>'Бюджет накл. рас.'!F13</f>
        <v>0</v>
      </c>
      <c r="G14" s="63">
        <f>'Бюджет накл. рас.'!G13</f>
        <v>0</v>
      </c>
      <c r="H14" s="63">
        <f>'Бюджет накл. рас.'!H13</f>
        <v>0</v>
      </c>
      <c r="I14" s="63">
        <f>'Бюджет накл. рас.'!I13</f>
        <v>0</v>
      </c>
      <c r="J14" s="63">
        <f>'Бюджет накл. рас.'!J13</f>
        <v>0</v>
      </c>
      <c r="K14" s="63">
        <f>'Бюджет накл. рас.'!K13</f>
        <v>0</v>
      </c>
      <c r="L14" s="63">
        <f>'Бюджет накл. рас.'!L13</f>
        <v>0</v>
      </c>
      <c r="M14" s="63">
        <f>'Бюджет накл. рас.'!M13</f>
        <v>0</v>
      </c>
      <c r="N14" s="63">
        <f>'Бюджет накл. рас.'!N13</f>
        <v>0</v>
      </c>
      <c r="O14" s="63">
        <f t="shared" si="1"/>
        <v>0</v>
      </c>
      <c r="P14" s="63">
        <f>'Бюджет накл. рас.'!P13</f>
        <v>0</v>
      </c>
      <c r="Q14" s="63">
        <f>'Бюджет накл. рас.'!Q13</f>
        <v>0</v>
      </c>
      <c r="R14" s="63">
        <f>'Бюджет накл. рас.'!R13</f>
        <v>0</v>
      </c>
      <c r="S14" s="63">
        <f>'Бюджет накл. рас.'!S13</f>
        <v>0</v>
      </c>
      <c r="T14" s="63">
        <f t="shared" si="2"/>
        <v>0</v>
      </c>
      <c r="U14" s="278">
        <f>'Бюджет накл. рас.'!U13</f>
        <v>0</v>
      </c>
      <c r="V14" s="534"/>
      <c r="W14" s="534"/>
      <c r="X14" s="64"/>
      <c r="Y14" s="64"/>
      <c r="Z14" s="64"/>
      <c r="AA14" s="64"/>
      <c r="AB14" s="64"/>
    </row>
    <row r="15" spans="2:28" s="71" customFormat="1" ht="16.5" customHeight="1">
      <c r="B15" s="532" t="s">
        <v>208</v>
      </c>
      <c r="C15" s="68">
        <f aca="true" t="shared" si="5" ref="C15:U15">SUM(C13:C14)</f>
        <v>0</v>
      </c>
      <c r="D15" s="68">
        <f t="shared" si="5"/>
        <v>0</v>
      </c>
      <c r="E15" s="68">
        <f t="shared" si="5"/>
        <v>0</v>
      </c>
      <c r="F15" s="68">
        <f t="shared" si="5"/>
        <v>0</v>
      </c>
      <c r="G15" s="68">
        <f t="shared" si="5"/>
        <v>0</v>
      </c>
      <c r="H15" s="68">
        <f t="shared" si="5"/>
        <v>0</v>
      </c>
      <c r="I15" s="68">
        <f t="shared" si="5"/>
        <v>0</v>
      </c>
      <c r="J15" s="68">
        <f t="shared" si="5"/>
        <v>0</v>
      </c>
      <c r="K15" s="68">
        <f t="shared" si="5"/>
        <v>0</v>
      </c>
      <c r="L15" s="68">
        <f t="shared" si="5"/>
        <v>0</v>
      </c>
      <c r="M15" s="68">
        <f t="shared" si="5"/>
        <v>0</v>
      </c>
      <c r="N15" s="68">
        <f t="shared" si="5"/>
        <v>0</v>
      </c>
      <c r="O15" s="533">
        <f t="shared" si="1"/>
        <v>0</v>
      </c>
      <c r="P15" s="68">
        <f t="shared" si="5"/>
        <v>0</v>
      </c>
      <c r="Q15" s="68">
        <f t="shared" si="5"/>
        <v>0</v>
      </c>
      <c r="R15" s="68">
        <f t="shared" si="5"/>
        <v>0</v>
      </c>
      <c r="S15" s="68">
        <f t="shared" si="5"/>
        <v>0</v>
      </c>
      <c r="T15" s="533">
        <f t="shared" si="2"/>
        <v>0</v>
      </c>
      <c r="U15" s="284">
        <f t="shared" si="5"/>
        <v>0</v>
      </c>
      <c r="V15" s="537"/>
      <c r="W15" s="537"/>
      <c r="X15" s="69"/>
      <c r="Y15" s="69"/>
      <c r="Z15" s="69"/>
      <c r="AA15" s="69"/>
      <c r="AB15" s="69"/>
    </row>
    <row r="16" spans="2:28" s="65" customFormat="1" ht="15.75" customHeight="1">
      <c r="B16" s="282" t="s">
        <v>45</v>
      </c>
      <c r="C16" s="63">
        <f>'Бюджет налог.'!C9</f>
        <v>0</v>
      </c>
      <c r="D16" s="63">
        <f>'Бюджет налог.'!D9</f>
        <v>0</v>
      </c>
      <c r="E16" s="63">
        <f>'Бюджет налог.'!E9</f>
        <v>0</v>
      </c>
      <c r="F16" s="63">
        <f>'Бюджет налог.'!F9</f>
        <v>0</v>
      </c>
      <c r="G16" s="63">
        <f>'Бюджет налог.'!G9</f>
        <v>0</v>
      </c>
      <c r="H16" s="63">
        <f>'Бюджет налог.'!H9</f>
        <v>0</v>
      </c>
      <c r="I16" s="63">
        <f>'Бюджет налог.'!I9</f>
        <v>0</v>
      </c>
      <c r="J16" s="63">
        <f>'Бюджет налог.'!J9</f>
        <v>0</v>
      </c>
      <c r="K16" s="63">
        <f>'Бюджет налог.'!K9</f>
        <v>0</v>
      </c>
      <c r="L16" s="63">
        <f>'Бюджет налог.'!L9</f>
        <v>0</v>
      </c>
      <c r="M16" s="63">
        <f>'Бюджет налог.'!M9</f>
        <v>0</v>
      </c>
      <c r="N16" s="63">
        <f>'Бюджет налог.'!N9</f>
        <v>0</v>
      </c>
      <c r="O16" s="63">
        <f t="shared" si="1"/>
        <v>0</v>
      </c>
      <c r="P16" s="63">
        <f>'Бюджет налог.'!O9</f>
        <v>0</v>
      </c>
      <c r="Q16" s="63">
        <f>'Бюджет налог.'!P9</f>
        <v>0</v>
      </c>
      <c r="R16" s="63">
        <f>'Бюджет налог.'!Q9</f>
        <v>0</v>
      </c>
      <c r="S16" s="63">
        <f>'Бюджет налог.'!R9</f>
        <v>0</v>
      </c>
      <c r="T16" s="63">
        <f t="shared" si="2"/>
        <v>0</v>
      </c>
      <c r="U16" s="278">
        <f>'Бюджет налог.'!S9</f>
        <v>0</v>
      </c>
      <c r="V16" s="534"/>
      <c r="W16" s="534"/>
      <c r="X16" s="64"/>
      <c r="Y16" s="64"/>
      <c r="Z16" s="64"/>
      <c r="AA16" s="64"/>
      <c r="AB16" s="64"/>
    </row>
    <row r="17" spans="2:28" s="65" customFormat="1" ht="15.75" customHeight="1">
      <c r="B17" s="283" t="s">
        <v>65</v>
      </c>
      <c r="C17" s="68">
        <f>C12-C15-C16</f>
        <v>0</v>
      </c>
      <c r="D17" s="68">
        <f>D12-D15-D16</f>
        <v>0</v>
      </c>
      <c r="E17" s="68">
        <f>E12-E15-E16</f>
        <v>0</v>
      </c>
      <c r="F17" s="68">
        <f>F12-F15-F16</f>
        <v>0</v>
      </c>
      <c r="G17" s="68">
        <f>G12-G15-G16</f>
        <v>0</v>
      </c>
      <c r="H17" s="68">
        <f>H12-H15-H16</f>
        <v>0</v>
      </c>
      <c r="I17" s="68">
        <f>I12-I15-I16</f>
        <v>0</v>
      </c>
      <c r="J17" s="68">
        <f>J12-J15-J16</f>
        <v>0</v>
      </c>
      <c r="K17" s="68">
        <f>K12-K15-K16</f>
        <v>0</v>
      </c>
      <c r="L17" s="68">
        <f>L12-L15-L16</f>
        <v>0</v>
      </c>
      <c r="M17" s="68">
        <f>M12-M15-M16</f>
        <v>0</v>
      </c>
      <c r="N17" s="68">
        <f>N12-N15-N16</f>
        <v>0</v>
      </c>
      <c r="O17" s="63">
        <f t="shared" si="1"/>
        <v>0</v>
      </c>
      <c r="P17" s="68">
        <f>P12-P15-P16</f>
        <v>0</v>
      </c>
      <c r="Q17" s="68">
        <f>Q12-Q15-Q16</f>
        <v>0</v>
      </c>
      <c r="R17" s="68">
        <f>R12-R15-R16</f>
        <v>0</v>
      </c>
      <c r="S17" s="68">
        <f>S12-S15-S16</f>
        <v>0</v>
      </c>
      <c r="T17" s="533">
        <f t="shared" si="2"/>
        <v>0</v>
      </c>
      <c r="U17" s="284">
        <f>U12-U15-U16</f>
        <v>0</v>
      </c>
      <c r="V17" s="537"/>
      <c r="W17" s="537"/>
      <c r="X17" s="64"/>
      <c r="Y17" s="64"/>
      <c r="Z17" s="64"/>
      <c r="AA17" s="64"/>
      <c r="AB17" s="64"/>
    </row>
    <row r="18" spans="2:28" s="65" customFormat="1" ht="15" customHeight="1">
      <c r="B18" s="280" t="s">
        <v>32</v>
      </c>
      <c r="C18" s="63">
        <f>'Источники фин. средств'!C14</f>
        <v>0</v>
      </c>
      <c r="D18" s="63">
        <f>'Источники фин. средств'!D14</f>
        <v>0</v>
      </c>
      <c r="E18" s="63">
        <f>'Источники фин. средств'!E14</f>
        <v>0</v>
      </c>
      <c r="F18" s="63">
        <f>'Источники фин. средств'!F14</f>
        <v>0</v>
      </c>
      <c r="G18" s="63">
        <f>'Источники фин. средств'!G14</f>
        <v>0</v>
      </c>
      <c r="H18" s="63">
        <f>'Источники фин. средств'!H14</f>
        <v>0</v>
      </c>
      <c r="I18" s="63">
        <f>'Источники фин. средств'!I14</f>
        <v>0</v>
      </c>
      <c r="J18" s="63">
        <f>'Источники фин. средств'!J14</f>
        <v>0</v>
      </c>
      <c r="K18" s="63">
        <f>'Источники фин. средств'!K14</f>
        <v>0</v>
      </c>
      <c r="L18" s="63">
        <f>'Источники фин. средств'!L14</f>
        <v>0</v>
      </c>
      <c r="M18" s="63">
        <f>'Источники фин. средств'!M14</f>
        <v>0</v>
      </c>
      <c r="N18" s="63">
        <f>'Источники фин. средств'!N14</f>
        <v>0</v>
      </c>
      <c r="O18" s="63">
        <f t="shared" si="1"/>
        <v>0</v>
      </c>
      <c r="P18" s="63">
        <f>SUM('Источники фин. средств'!O14:Q14)</f>
        <v>0</v>
      </c>
      <c r="Q18" s="63">
        <f>SUM('Источники фин. средств'!R14:T14)</f>
        <v>0</v>
      </c>
      <c r="R18" s="63">
        <f>SUM('Источники фин. средств'!U14:W14)</f>
        <v>0</v>
      </c>
      <c r="S18" s="63">
        <f>SUM('Источники фин. средств'!X14:Z14)</f>
        <v>0</v>
      </c>
      <c r="T18" s="63">
        <f t="shared" si="2"/>
        <v>0</v>
      </c>
      <c r="U18" s="278">
        <f>'Движение денежных средств'!S20</f>
        <v>0</v>
      </c>
      <c r="V18" s="534"/>
      <c r="W18" s="534"/>
      <c r="X18" s="64"/>
      <c r="Y18" s="64"/>
      <c r="Z18" s="64"/>
      <c r="AA18" s="64"/>
      <c r="AB18" s="64"/>
    </row>
    <row r="19" spans="2:28" s="65" customFormat="1" ht="15.75" customHeight="1">
      <c r="B19" s="277" t="s">
        <v>203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f t="shared" si="1"/>
        <v>0</v>
      </c>
      <c r="P19" s="63">
        <v>0</v>
      </c>
      <c r="Q19" s="63">
        <v>0</v>
      </c>
      <c r="R19" s="63">
        <v>0</v>
      </c>
      <c r="S19" s="63">
        <v>0</v>
      </c>
      <c r="T19" s="63">
        <f t="shared" si="2"/>
        <v>0</v>
      </c>
      <c r="U19" s="278">
        <v>0</v>
      </c>
      <c r="V19" s="534"/>
      <c r="W19" s="534"/>
      <c r="X19" s="64"/>
      <c r="Y19" s="64"/>
      <c r="Z19" s="64"/>
      <c r="AA19" s="64"/>
      <c r="AB19" s="64"/>
    </row>
    <row r="20" spans="2:28" s="65" customFormat="1" ht="15" customHeight="1">
      <c r="B20" s="277" t="s">
        <v>204</v>
      </c>
      <c r="C20" s="63">
        <f>'Инвест. бюджет'!E21/1000</f>
        <v>0</v>
      </c>
      <c r="D20" s="63">
        <f>'Инвест. бюджет'!F21/1000</f>
        <v>0</v>
      </c>
      <c r="E20" s="63">
        <f>'Инвест. бюджет'!G21/1000</f>
        <v>0</v>
      </c>
      <c r="F20" s="63">
        <f>'Инвест. бюджет'!H21/1000</f>
        <v>0</v>
      </c>
      <c r="G20" s="63">
        <f>'Инвест. бюджет'!I21/1000</f>
        <v>0</v>
      </c>
      <c r="H20" s="63">
        <f>'Инвест. бюджет'!J21/1000</f>
        <v>0</v>
      </c>
      <c r="I20" s="63">
        <f>'Инвест. бюджет'!K21/1000</f>
        <v>0</v>
      </c>
      <c r="J20" s="63">
        <f>'Инвест. бюджет'!L21/1000</f>
        <v>0</v>
      </c>
      <c r="K20" s="63">
        <f>'Инвест. бюджет'!M21/1000</f>
        <v>0</v>
      </c>
      <c r="L20" s="63">
        <f>'Инвест. бюджет'!N21/1000</f>
        <v>0</v>
      </c>
      <c r="M20" s="63">
        <f>'Инвест. бюджет'!O21/1000</f>
        <v>0</v>
      </c>
      <c r="N20" s="63">
        <f>'Инвест. бюджет'!P21/1000</f>
        <v>0</v>
      </c>
      <c r="O20" s="63">
        <f t="shared" si="1"/>
        <v>0</v>
      </c>
      <c r="P20" s="63">
        <f>'Инвест. бюджет'!Q21/1000</f>
        <v>0</v>
      </c>
      <c r="Q20" s="63">
        <f>'Инвест. бюджет'!R21/1000</f>
        <v>0</v>
      </c>
      <c r="R20" s="63">
        <f>'Инвест. бюджет'!S21/1000</f>
        <v>0</v>
      </c>
      <c r="S20" s="63">
        <f>'Инвест. бюджет'!T21/1000</f>
        <v>0</v>
      </c>
      <c r="T20" s="63">
        <f t="shared" si="2"/>
        <v>0</v>
      </c>
      <c r="U20" s="278">
        <f>'Инвест. бюджет'!U21/1000</f>
        <v>0</v>
      </c>
      <c r="V20" s="534"/>
      <c r="W20" s="534"/>
      <c r="X20" s="64"/>
      <c r="Y20" s="64"/>
      <c r="Z20" s="64"/>
      <c r="AA20" s="64"/>
      <c r="AB20" s="64"/>
    </row>
    <row r="21" spans="2:28" s="67" customFormat="1" ht="31.5" customHeight="1">
      <c r="B21" s="283" t="s">
        <v>209</v>
      </c>
      <c r="C21" s="68">
        <f aca="true" t="shared" si="6" ref="C21:U21">C17-C18+C19-C20</f>
        <v>0</v>
      </c>
      <c r="D21" s="68">
        <f t="shared" si="6"/>
        <v>0</v>
      </c>
      <c r="E21" s="68">
        <f t="shared" si="6"/>
        <v>0</v>
      </c>
      <c r="F21" s="68">
        <f t="shared" si="6"/>
        <v>0</v>
      </c>
      <c r="G21" s="68">
        <f t="shared" si="6"/>
        <v>0</v>
      </c>
      <c r="H21" s="68">
        <f t="shared" si="6"/>
        <v>0</v>
      </c>
      <c r="I21" s="68">
        <f t="shared" si="6"/>
        <v>0</v>
      </c>
      <c r="J21" s="68">
        <f t="shared" si="6"/>
        <v>0</v>
      </c>
      <c r="K21" s="68">
        <f t="shared" si="6"/>
        <v>0</v>
      </c>
      <c r="L21" s="68">
        <f t="shared" si="6"/>
        <v>0</v>
      </c>
      <c r="M21" s="68">
        <f t="shared" si="6"/>
        <v>0</v>
      </c>
      <c r="N21" s="68">
        <f t="shared" si="6"/>
        <v>0</v>
      </c>
      <c r="O21" s="63">
        <f t="shared" si="1"/>
        <v>0</v>
      </c>
      <c r="P21" s="68">
        <f t="shared" si="6"/>
        <v>0</v>
      </c>
      <c r="Q21" s="68">
        <f t="shared" si="6"/>
        <v>0</v>
      </c>
      <c r="R21" s="68">
        <f t="shared" si="6"/>
        <v>0</v>
      </c>
      <c r="S21" s="68">
        <f t="shared" si="6"/>
        <v>0</v>
      </c>
      <c r="T21" s="533">
        <f t="shared" si="2"/>
        <v>0</v>
      </c>
      <c r="U21" s="284">
        <f t="shared" si="6"/>
        <v>0</v>
      </c>
      <c r="V21" s="537"/>
      <c r="W21" s="537"/>
      <c r="X21" s="64"/>
      <c r="Y21" s="64"/>
      <c r="Z21" s="64"/>
      <c r="AA21" s="64"/>
      <c r="AB21" s="64"/>
    </row>
    <row r="22" spans="2:28" s="67" customFormat="1" ht="15.75" customHeight="1">
      <c r="B22" s="282" t="s">
        <v>41</v>
      </c>
      <c r="C22" s="66"/>
      <c r="D22" s="66">
        <f>C21</f>
        <v>0</v>
      </c>
      <c r="E22" s="66">
        <f>IF((D21+D22)&gt;0,0,(D21+D22))</f>
        <v>0</v>
      </c>
      <c r="F22" s="66">
        <f aca="true" t="shared" si="7" ref="F22:S22">IF((E21+E22)&gt;0,0,(E21+E22))</f>
        <v>0</v>
      </c>
      <c r="G22" s="66">
        <f t="shared" si="7"/>
        <v>0</v>
      </c>
      <c r="H22" s="66">
        <f t="shared" si="7"/>
        <v>0</v>
      </c>
      <c r="I22" s="66">
        <f t="shared" si="7"/>
        <v>0</v>
      </c>
      <c r="J22" s="66">
        <f t="shared" si="7"/>
        <v>0</v>
      </c>
      <c r="K22" s="66">
        <f t="shared" si="7"/>
        <v>0</v>
      </c>
      <c r="L22" s="66">
        <f t="shared" si="7"/>
        <v>0</v>
      </c>
      <c r="M22" s="66">
        <f t="shared" si="7"/>
        <v>0</v>
      </c>
      <c r="N22" s="66">
        <f t="shared" si="7"/>
        <v>0</v>
      </c>
      <c r="O22" s="63"/>
      <c r="P22" s="66">
        <f>IF((N21+N22)&gt;0,0,(N21+N22))</f>
        <v>0</v>
      </c>
      <c r="Q22" s="66">
        <f t="shared" si="7"/>
        <v>0</v>
      </c>
      <c r="R22" s="66">
        <f t="shared" si="7"/>
        <v>0</v>
      </c>
      <c r="S22" s="66">
        <f t="shared" si="7"/>
        <v>0</v>
      </c>
      <c r="T22" s="63"/>
      <c r="U22" s="279"/>
      <c r="V22" s="535"/>
      <c r="W22" s="535"/>
      <c r="X22" s="64"/>
      <c r="Y22" s="64"/>
      <c r="Z22" s="64"/>
      <c r="AA22" s="64"/>
      <c r="AB22" s="64"/>
    </row>
    <row r="23" spans="2:28" s="70" customFormat="1" ht="29.25" customHeight="1">
      <c r="B23" s="283" t="s">
        <v>210</v>
      </c>
      <c r="C23" s="68">
        <f>C21+C22</f>
        <v>0</v>
      </c>
      <c r="D23" s="68">
        <f aca="true" t="shared" si="8" ref="D23:U23">D21+D22</f>
        <v>0</v>
      </c>
      <c r="E23" s="68">
        <f t="shared" si="8"/>
        <v>0</v>
      </c>
      <c r="F23" s="68">
        <f t="shared" si="8"/>
        <v>0</v>
      </c>
      <c r="G23" s="68">
        <f t="shared" si="8"/>
        <v>0</v>
      </c>
      <c r="H23" s="68">
        <f t="shared" si="8"/>
        <v>0</v>
      </c>
      <c r="I23" s="68">
        <f t="shared" si="8"/>
        <v>0</v>
      </c>
      <c r="J23" s="68">
        <f t="shared" si="8"/>
        <v>0</v>
      </c>
      <c r="K23" s="68">
        <f t="shared" si="8"/>
        <v>0</v>
      </c>
      <c r="L23" s="68">
        <f t="shared" si="8"/>
        <v>0</v>
      </c>
      <c r="M23" s="68">
        <f t="shared" si="8"/>
        <v>0</v>
      </c>
      <c r="N23" s="68">
        <f t="shared" si="8"/>
        <v>0</v>
      </c>
      <c r="O23" s="533">
        <f t="shared" si="1"/>
        <v>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533">
        <f t="shared" si="2"/>
        <v>0</v>
      </c>
      <c r="U23" s="284">
        <f t="shared" si="8"/>
        <v>0</v>
      </c>
      <c r="V23" s="537"/>
      <c r="W23" s="537"/>
      <c r="X23" s="69"/>
      <c r="Y23" s="69"/>
      <c r="Z23" s="69"/>
      <c r="AA23" s="69"/>
      <c r="AB23" s="69"/>
    </row>
    <row r="24" spans="2:28" s="65" customFormat="1" ht="14.25" customHeight="1">
      <c r="B24" s="277" t="s">
        <v>218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278">
        <v>0</v>
      </c>
      <c r="V24" s="534"/>
      <c r="W24" s="534"/>
      <c r="X24" s="64"/>
      <c r="Y24" s="64"/>
      <c r="Z24" s="64"/>
      <c r="AA24" s="64"/>
      <c r="AB24" s="64"/>
    </row>
    <row r="25" spans="2:28" s="65" customFormat="1" ht="15" customHeight="1">
      <c r="B25" s="277" t="s">
        <v>34</v>
      </c>
      <c r="C25" s="63"/>
      <c r="D25" s="63"/>
      <c r="E25" s="63"/>
      <c r="F25" s="63">
        <f>C24+D24+E24</f>
        <v>0</v>
      </c>
      <c r="G25" s="63"/>
      <c r="H25" s="63"/>
      <c r="I25" s="63">
        <f>F24+G24+H24</f>
        <v>0</v>
      </c>
      <c r="J25" s="63"/>
      <c r="K25" s="63"/>
      <c r="L25" s="63">
        <f>I24+J24+K24</f>
        <v>0</v>
      </c>
      <c r="M25" s="63"/>
      <c r="N25" s="63"/>
      <c r="O25" s="63">
        <f>SUM(C25:N25)</f>
        <v>0</v>
      </c>
      <c r="P25" s="63">
        <f>L24+M24+N24</f>
        <v>0</v>
      </c>
      <c r="Q25" s="63">
        <f>P24</f>
        <v>0</v>
      </c>
      <c r="R25" s="63">
        <f>Q24</f>
        <v>0</v>
      </c>
      <c r="S25" s="63">
        <f>R24</f>
        <v>0</v>
      </c>
      <c r="T25" s="63">
        <f>SUM(P25:S25)</f>
        <v>0</v>
      </c>
      <c r="U25" s="278">
        <f>U24</f>
        <v>0</v>
      </c>
      <c r="V25" s="534"/>
      <c r="W25" s="534"/>
      <c r="X25" s="64"/>
      <c r="Y25" s="64"/>
      <c r="Z25" s="64"/>
      <c r="AA25" s="64"/>
      <c r="AB25" s="64"/>
    </row>
    <row r="26" spans="2:28" s="71" customFormat="1" ht="15" customHeight="1" thickBot="1">
      <c r="B26" s="546" t="s">
        <v>33</v>
      </c>
      <c r="C26" s="429">
        <f>C21-C24</f>
        <v>0</v>
      </c>
      <c r="D26" s="429">
        <f aca="true" t="shared" si="9" ref="D26:U26">D21-D24</f>
        <v>0</v>
      </c>
      <c r="E26" s="429">
        <f t="shared" si="9"/>
        <v>0</v>
      </c>
      <c r="F26" s="429">
        <f t="shared" si="9"/>
        <v>0</v>
      </c>
      <c r="G26" s="429">
        <f t="shared" si="9"/>
        <v>0</v>
      </c>
      <c r="H26" s="429">
        <f t="shared" si="9"/>
        <v>0</v>
      </c>
      <c r="I26" s="429">
        <f t="shared" si="9"/>
        <v>0</v>
      </c>
      <c r="J26" s="429">
        <f t="shared" si="9"/>
        <v>0</v>
      </c>
      <c r="K26" s="429">
        <f t="shared" si="9"/>
        <v>0</v>
      </c>
      <c r="L26" s="429">
        <f t="shared" si="9"/>
        <v>0</v>
      </c>
      <c r="M26" s="429">
        <f t="shared" si="9"/>
        <v>0</v>
      </c>
      <c r="N26" s="429">
        <f t="shared" si="9"/>
        <v>0</v>
      </c>
      <c r="O26" s="429">
        <f t="shared" si="9"/>
        <v>0</v>
      </c>
      <c r="P26" s="429">
        <f t="shared" si="9"/>
        <v>0</v>
      </c>
      <c r="Q26" s="429">
        <f t="shared" si="9"/>
        <v>0</v>
      </c>
      <c r="R26" s="429">
        <f t="shared" si="9"/>
        <v>0</v>
      </c>
      <c r="S26" s="429">
        <f t="shared" si="9"/>
        <v>0</v>
      </c>
      <c r="T26" s="429">
        <f t="shared" si="9"/>
        <v>0</v>
      </c>
      <c r="U26" s="539">
        <f t="shared" si="9"/>
        <v>0</v>
      </c>
      <c r="V26" s="538"/>
      <c r="W26" s="538"/>
      <c r="X26" s="69"/>
      <c r="Y26" s="69"/>
      <c r="Z26" s="69"/>
      <c r="AA26" s="69"/>
      <c r="AB26" s="69"/>
    </row>
    <row r="27" spans="2:23" s="65" customFormat="1" ht="26.25" thickBot="1">
      <c r="B27" s="285" t="s">
        <v>80</v>
      </c>
      <c r="C27" s="286" t="e">
        <f>C26/C5*100</f>
        <v>#DIV/0!</v>
      </c>
      <c r="D27" s="286" t="e">
        <f>D26/D5*100</f>
        <v>#DIV/0!</v>
      </c>
      <c r="E27" s="286" t="e">
        <f>E26/E5*100</f>
        <v>#DIV/0!</v>
      </c>
      <c r="F27" s="286" t="e">
        <f>F26/F5*100</f>
        <v>#DIV/0!</v>
      </c>
      <c r="G27" s="286" t="e">
        <f>G26/G5*100</f>
        <v>#DIV/0!</v>
      </c>
      <c r="H27" s="286" t="e">
        <f>H26/H5*100</f>
        <v>#DIV/0!</v>
      </c>
      <c r="I27" s="286" t="e">
        <f>I26/I5*100</f>
        <v>#DIV/0!</v>
      </c>
      <c r="J27" s="286" t="e">
        <f>J26/J5*100</f>
        <v>#DIV/0!</v>
      </c>
      <c r="K27" s="286" t="e">
        <f>K26/K5*100</f>
        <v>#DIV/0!</v>
      </c>
      <c r="L27" s="286" t="e">
        <f>L26/L5*100</f>
        <v>#DIV/0!</v>
      </c>
      <c r="M27" s="286" t="e">
        <f>M26/M5*100</f>
        <v>#DIV/0!</v>
      </c>
      <c r="N27" s="286" t="e">
        <f>N26/N5*100</f>
        <v>#DIV/0!</v>
      </c>
      <c r="O27" s="286" t="e">
        <f>O26/O5*100</f>
        <v>#DIV/0!</v>
      </c>
      <c r="P27" s="286" t="e">
        <f>P26/P5*100</f>
        <v>#DIV/0!</v>
      </c>
      <c r="Q27" s="286" t="e">
        <f>Q26/Q5*100</f>
        <v>#DIV/0!</v>
      </c>
      <c r="R27" s="286" t="e">
        <f>R26/R5*100</f>
        <v>#DIV/0!</v>
      </c>
      <c r="S27" s="286" t="e">
        <f>S26/S5*100</f>
        <v>#DIV/0!</v>
      </c>
      <c r="T27" s="286" t="e">
        <f>T26/T5*100</f>
        <v>#DIV/0!</v>
      </c>
      <c r="U27" s="287" t="e">
        <f>U26/U5*100</f>
        <v>#DIV/0!</v>
      </c>
      <c r="V27" s="405"/>
      <c r="W27" s="405"/>
    </row>
    <row r="28" spans="2:23" s="585" customFormat="1" ht="15.75">
      <c r="B28" s="587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</row>
    <row r="29" s="589" customFormat="1" ht="16.5" thickBot="1">
      <c r="B29" s="588" t="s">
        <v>139</v>
      </c>
    </row>
    <row r="30" spans="2:23" s="589" customFormat="1" ht="32.25" thickBot="1">
      <c r="B30" s="590" t="s">
        <v>138</v>
      </c>
      <c r="C30" s="591">
        <f>C26</f>
        <v>0</v>
      </c>
      <c r="D30" s="592">
        <f>D21-D24+C30</f>
        <v>0</v>
      </c>
      <c r="E30" s="592">
        <f aca="true" t="shared" si="10" ref="E30:U30">E21-E24+D30</f>
        <v>0</v>
      </c>
      <c r="F30" s="592">
        <f t="shared" si="10"/>
        <v>0</v>
      </c>
      <c r="G30" s="592">
        <f t="shared" si="10"/>
        <v>0</v>
      </c>
      <c r="H30" s="592">
        <f t="shared" si="10"/>
        <v>0</v>
      </c>
      <c r="I30" s="592">
        <f t="shared" si="10"/>
        <v>0</v>
      </c>
      <c r="J30" s="592">
        <f t="shared" si="10"/>
        <v>0</v>
      </c>
      <c r="K30" s="592">
        <f t="shared" si="10"/>
        <v>0</v>
      </c>
      <c r="L30" s="592">
        <f t="shared" si="10"/>
        <v>0</v>
      </c>
      <c r="M30" s="592">
        <f t="shared" si="10"/>
        <v>0</v>
      </c>
      <c r="N30" s="592">
        <f t="shared" si="10"/>
        <v>0</v>
      </c>
      <c r="O30" s="592">
        <f t="shared" si="10"/>
        <v>0</v>
      </c>
      <c r="P30" s="592">
        <f t="shared" si="10"/>
        <v>0</v>
      </c>
      <c r="Q30" s="592">
        <f t="shared" si="10"/>
        <v>0</v>
      </c>
      <c r="R30" s="592">
        <f t="shared" si="10"/>
        <v>0</v>
      </c>
      <c r="S30" s="592">
        <f t="shared" si="10"/>
        <v>0</v>
      </c>
      <c r="T30" s="592">
        <f t="shared" si="10"/>
        <v>0</v>
      </c>
      <c r="U30" s="592">
        <f t="shared" si="10"/>
        <v>0</v>
      </c>
      <c r="V30" s="592"/>
      <c r="W30" s="593"/>
    </row>
    <row r="31" s="589" customFormat="1" ht="15.75">
      <c r="B31" s="594"/>
    </row>
    <row r="32" s="589" customFormat="1" ht="15.75">
      <c r="B32" s="594"/>
    </row>
    <row r="33" spans="2:6" s="589" customFormat="1" ht="19.5" thickBot="1">
      <c r="B33" s="607" t="s">
        <v>214</v>
      </c>
      <c r="C33" s="579"/>
      <c r="D33" s="579"/>
      <c r="E33" s="579"/>
      <c r="F33" s="608"/>
    </row>
    <row r="34" spans="2:21" s="612" customFormat="1" ht="31.5">
      <c r="B34" s="609"/>
      <c r="C34" s="610">
        <f>C4</f>
        <v>41275</v>
      </c>
      <c r="D34" s="610">
        <f aca="true" t="shared" si="11" ref="D34:U34">D4</f>
        <v>41306</v>
      </c>
      <c r="E34" s="610">
        <f t="shared" si="11"/>
        <v>41334</v>
      </c>
      <c r="F34" s="610">
        <f t="shared" si="11"/>
        <v>41365</v>
      </c>
      <c r="G34" s="610">
        <f t="shared" si="11"/>
        <v>41395</v>
      </c>
      <c r="H34" s="610">
        <f t="shared" si="11"/>
        <v>41426</v>
      </c>
      <c r="I34" s="610">
        <f t="shared" si="11"/>
        <v>41456</v>
      </c>
      <c r="J34" s="610">
        <f t="shared" si="11"/>
        <v>41487</v>
      </c>
      <c r="K34" s="610">
        <f t="shared" si="11"/>
        <v>41518</v>
      </c>
      <c r="L34" s="610">
        <f t="shared" si="11"/>
        <v>41548</v>
      </c>
      <c r="M34" s="610">
        <f t="shared" si="11"/>
        <v>41579</v>
      </c>
      <c r="N34" s="610">
        <f t="shared" si="11"/>
        <v>41609</v>
      </c>
      <c r="O34" s="610" t="str">
        <f t="shared" si="11"/>
        <v>Итого 2012 г.</v>
      </c>
      <c r="P34" s="610" t="str">
        <f t="shared" si="11"/>
        <v>1 кв. 2014 г</v>
      </c>
      <c r="Q34" s="610" t="str">
        <f t="shared" si="11"/>
        <v>2 кв. 2014 г</v>
      </c>
      <c r="R34" s="610" t="str">
        <f t="shared" si="11"/>
        <v>3 кв. 2014 г</v>
      </c>
      <c r="S34" s="610" t="str">
        <f t="shared" si="11"/>
        <v>4 кв. 2014 г</v>
      </c>
      <c r="T34" s="610" t="str">
        <f t="shared" si="11"/>
        <v>Итого 2013 г.</v>
      </c>
      <c r="U34" s="611" t="str">
        <f t="shared" si="11"/>
        <v>2015 год</v>
      </c>
    </row>
    <row r="35" spans="2:21" s="589" customFormat="1" ht="17.25" customHeight="1">
      <c r="B35" s="595" t="s">
        <v>215</v>
      </c>
      <c r="C35" s="596">
        <f>C5</f>
        <v>0</v>
      </c>
      <c r="D35" s="596">
        <f aca="true" t="shared" si="12" ref="D35:U35">D5</f>
        <v>0</v>
      </c>
      <c r="E35" s="596">
        <f t="shared" si="12"/>
        <v>0</v>
      </c>
      <c r="F35" s="596">
        <f t="shared" si="12"/>
        <v>0</v>
      </c>
      <c r="G35" s="596">
        <f t="shared" si="12"/>
        <v>0</v>
      </c>
      <c r="H35" s="596">
        <f t="shared" si="12"/>
        <v>0</v>
      </c>
      <c r="I35" s="596">
        <f t="shared" si="12"/>
        <v>0</v>
      </c>
      <c r="J35" s="596">
        <f t="shared" si="12"/>
        <v>0</v>
      </c>
      <c r="K35" s="596">
        <f t="shared" si="12"/>
        <v>0</v>
      </c>
      <c r="L35" s="596">
        <f t="shared" si="12"/>
        <v>0</v>
      </c>
      <c r="M35" s="596">
        <f t="shared" si="12"/>
        <v>0</v>
      </c>
      <c r="N35" s="596">
        <f t="shared" si="12"/>
        <v>0</v>
      </c>
      <c r="O35" s="596">
        <f t="shared" si="12"/>
        <v>0</v>
      </c>
      <c r="P35" s="596">
        <f t="shared" si="12"/>
        <v>0</v>
      </c>
      <c r="Q35" s="596">
        <f t="shared" si="12"/>
        <v>0</v>
      </c>
      <c r="R35" s="596">
        <f t="shared" si="12"/>
        <v>0</v>
      </c>
      <c r="S35" s="596">
        <f t="shared" si="12"/>
        <v>0</v>
      </c>
      <c r="T35" s="596">
        <f t="shared" si="12"/>
        <v>0</v>
      </c>
      <c r="U35" s="597">
        <f t="shared" si="12"/>
        <v>0</v>
      </c>
    </row>
    <row r="36" spans="2:21" s="589" customFormat="1" ht="16.5" customHeight="1">
      <c r="B36" s="598" t="s">
        <v>216</v>
      </c>
      <c r="C36" s="596">
        <f>C11</f>
        <v>0</v>
      </c>
      <c r="D36" s="596">
        <f aca="true" t="shared" si="13" ref="D36:U36">D11</f>
        <v>0</v>
      </c>
      <c r="E36" s="596">
        <f t="shared" si="13"/>
        <v>0</v>
      </c>
      <c r="F36" s="596">
        <f t="shared" si="13"/>
        <v>0</v>
      </c>
      <c r="G36" s="596">
        <f t="shared" si="13"/>
        <v>0</v>
      </c>
      <c r="H36" s="596">
        <f t="shared" si="13"/>
        <v>0</v>
      </c>
      <c r="I36" s="596">
        <f t="shared" si="13"/>
        <v>0</v>
      </c>
      <c r="J36" s="596">
        <f t="shared" si="13"/>
        <v>0</v>
      </c>
      <c r="K36" s="596">
        <f t="shared" si="13"/>
        <v>0</v>
      </c>
      <c r="L36" s="596">
        <f t="shared" si="13"/>
        <v>0</v>
      </c>
      <c r="M36" s="596">
        <f t="shared" si="13"/>
        <v>0</v>
      </c>
      <c r="N36" s="596">
        <f t="shared" si="13"/>
        <v>0</v>
      </c>
      <c r="O36" s="596">
        <f t="shared" si="13"/>
        <v>0</v>
      </c>
      <c r="P36" s="596">
        <f t="shared" si="13"/>
        <v>0</v>
      </c>
      <c r="Q36" s="596">
        <f t="shared" si="13"/>
        <v>0</v>
      </c>
      <c r="R36" s="596">
        <f t="shared" si="13"/>
        <v>0</v>
      </c>
      <c r="S36" s="596">
        <f t="shared" si="13"/>
        <v>0</v>
      </c>
      <c r="T36" s="596">
        <f t="shared" si="13"/>
        <v>0</v>
      </c>
      <c r="U36" s="597">
        <f t="shared" si="13"/>
        <v>0</v>
      </c>
    </row>
    <row r="37" spans="2:21" s="589" customFormat="1" ht="16.5" customHeight="1">
      <c r="B37" s="598" t="s">
        <v>202</v>
      </c>
      <c r="C37" s="596">
        <f>C15+C16+C18</f>
        <v>0</v>
      </c>
      <c r="D37" s="596">
        <f>D15+D16+D18</f>
        <v>0</v>
      </c>
      <c r="E37" s="596">
        <f>E15+E16+E18</f>
        <v>0</v>
      </c>
      <c r="F37" s="596">
        <f>F15+F16+F18</f>
        <v>0</v>
      </c>
      <c r="G37" s="596">
        <f>G15+G16+G18</f>
        <v>0</v>
      </c>
      <c r="H37" s="596">
        <f>H15+H16+H18</f>
        <v>0</v>
      </c>
      <c r="I37" s="596">
        <f>I15+I16+I18</f>
        <v>0</v>
      </c>
      <c r="J37" s="596">
        <f>J15+J16+J18</f>
        <v>0</v>
      </c>
      <c r="K37" s="596">
        <f>K15+K16+K18</f>
        <v>0</v>
      </c>
      <c r="L37" s="596">
        <f>L15+L16+L18</f>
        <v>0</v>
      </c>
      <c r="M37" s="596">
        <f>M15+M16+M18</f>
        <v>0</v>
      </c>
      <c r="N37" s="596">
        <f>N15+N16+N18</f>
        <v>0</v>
      </c>
      <c r="O37" s="596">
        <f>O15+O16+O18</f>
        <v>0</v>
      </c>
      <c r="P37" s="596">
        <f>P15+P16+P18</f>
        <v>0</v>
      </c>
      <c r="Q37" s="596">
        <f>Q15+Q16+Q18</f>
        <v>0</v>
      </c>
      <c r="R37" s="596">
        <f>R15+R16+R18</f>
        <v>0</v>
      </c>
      <c r="S37" s="596">
        <f>S15+S16+S18</f>
        <v>0</v>
      </c>
      <c r="T37" s="596">
        <f>T15+T16+T18</f>
        <v>0</v>
      </c>
      <c r="U37" s="597">
        <f>U15+U16+U18</f>
        <v>0</v>
      </c>
    </row>
    <row r="38" spans="2:21" s="602" customFormat="1" ht="18" customHeight="1" thickBot="1">
      <c r="B38" s="599" t="s">
        <v>217</v>
      </c>
      <c r="C38" s="600" t="e">
        <f>C37/(1-C36/C35)</f>
        <v>#DIV/0!</v>
      </c>
      <c r="D38" s="600" t="e">
        <f aca="true" t="shared" si="14" ref="D38:U38">D37/(1-D36/D35)</f>
        <v>#DIV/0!</v>
      </c>
      <c r="E38" s="600" t="e">
        <f t="shared" si="14"/>
        <v>#DIV/0!</v>
      </c>
      <c r="F38" s="600" t="e">
        <f t="shared" si="14"/>
        <v>#DIV/0!</v>
      </c>
      <c r="G38" s="600" t="e">
        <f t="shared" si="14"/>
        <v>#DIV/0!</v>
      </c>
      <c r="H38" s="600" t="e">
        <f t="shared" si="14"/>
        <v>#DIV/0!</v>
      </c>
      <c r="I38" s="600" t="e">
        <f t="shared" si="14"/>
        <v>#DIV/0!</v>
      </c>
      <c r="J38" s="600" t="e">
        <f t="shared" si="14"/>
        <v>#DIV/0!</v>
      </c>
      <c r="K38" s="600" t="e">
        <f t="shared" si="14"/>
        <v>#DIV/0!</v>
      </c>
      <c r="L38" s="600" t="e">
        <f t="shared" si="14"/>
        <v>#DIV/0!</v>
      </c>
      <c r="M38" s="600" t="e">
        <f t="shared" si="14"/>
        <v>#DIV/0!</v>
      </c>
      <c r="N38" s="600" t="e">
        <f t="shared" si="14"/>
        <v>#DIV/0!</v>
      </c>
      <c r="O38" s="600" t="e">
        <f t="shared" si="14"/>
        <v>#DIV/0!</v>
      </c>
      <c r="P38" s="600" t="e">
        <f t="shared" si="14"/>
        <v>#DIV/0!</v>
      </c>
      <c r="Q38" s="600" t="e">
        <f t="shared" si="14"/>
        <v>#DIV/0!</v>
      </c>
      <c r="R38" s="600" t="e">
        <f t="shared" si="14"/>
        <v>#DIV/0!</v>
      </c>
      <c r="S38" s="600" t="e">
        <f t="shared" si="14"/>
        <v>#DIV/0!</v>
      </c>
      <c r="T38" s="600" t="e">
        <f t="shared" si="14"/>
        <v>#DIV/0!</v>
      </c>
      <c r="U38" s="601" t="e">
        <f t="shared" si="14"/>
        <v>#DIV/0!</v>
      </c>
    </row>
    <row r="39" s="589" customFormat="1" ht="15.75">
      <c r="B39" s="594"/>
    </row>
  </sheetData>
  <mergeCells count="2">
    <mergeCell ref="B3:E3"/>
    <mergeCell ref="B33:F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>первое</cp:keywords>
  <dc:description/>
  <cp:lastModifiedBy>pavlov-va</cp:lastModifiedBy>
  <cp:lastPrinted>2007-01-30T11:46:03Z</cp:lastPrinted>
  <dcterms:created xsi:type="dcterms:W3CDTF">1999-09-21T12:56:25Z</dcterms:created>
  <dcterms:modified xsi:type="dcterms:W3CDTF">2012-10-04T10:44:45Z</dcterms:modified>
  <cp:category/>
  <cp:version/>
  <cp:contentType/>
  <cp:contentStatus/>
</cp:coreProperties>
</file>